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SAR\Desktop\"/>
    </mc:Choice>
  </mc:AlternateContent>
  <xr:revisionPtr revIDLastSave="0" documentId="13_ncr:1_{BE131E0C-0970-4A0D-B06A-D6BD8499911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PĆI DIO FIN. 2022" sheetId="4" r:id="rId1"/>
    <sheet name="PREMA IZVORIMA FINANCIRANJA " sheetId="3" r:id="rId2"/>
    <sheet name="POSEBNI DIO FIN. 2022" sheetId="2" r:id="rId3"/>
    <sheet name="Fin. plan 2018" sheetId="1" state="hidden" r:id="rId4"/>
  </sheets>
  <definedNames>
    <definedName name="_xlnm._FilterDatabase" localSheetId="3" hidden="1">'Fin. plan 2018'!$A$15:$E$249</definedName>
    <definedName name="_xlnm._FilterDatabase" localSheetId="2" hidden="1">'POSEBNI DIO FIN. 2022'!$A$14:$D$289</definedName>
    <definedName name="_xlnm.Print_Titles" localSheetId="3">'Fin. plan 2018'!$1:$3</definedName>
    <definedName name="_xlnm.Print_Titles" localSheetId="2">'POSEBNI DIO FIN. 2022'!#REF!</definedName>
    <definedName name="_xlnm.Print_Area" localSheetId="3">'Fin. plan 2018'!$A$1:$E$249</definedName>
    <definedName name="_xlnm.Print_Area" localSheetId="2">'POSEBNI DIO FIN. 2022'!$A$1:$E$289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4" l="1"/>
  <c r="C24" i="4" s="1"/>
  <c r="C27" i="4"/>
  <c r="C28" i="4"/>
  <c r="C32" i="4"/>
  <c r="D32" i="4" s="1"/>
  <c r="E32" i="4" s="1"/>
  <c r="E23" i="4" s="1"/>
  <c r="D12" i="3"/>
  <c r="D10" i="3" s="1"/>
  <c r="H15" i="3"/>
  <c r="F11" i="3"/>
  <c r="F10" i="3" s="1"/>
  <c r="D11" i="3"/>
  <c r="D23" i="4" l="1"/>
  <c r="E13" i="3"/>
  <c r="D16" i="3"/>
  <c r="D17" i="3"/>
  <c r="F16" i="3"/>
  <c r="E16" i="3"/>
  <c r="F17" i="3"/>
  <c r="D18" i="3"/>
  <c r="F18" i="3"/>
  <c r="E18" i="3"/>
  <c r="F19" i="3"/>
  <c r="D20" i="3"/>
  <c r="F20" i="3"/>
  <c r="D23" i="3"/>
  <c r="F29" i="3"/>
  <c r="F28" i="3" s="1"/>
  <c r="F31" i="3"/>
  <c r="F32" i="3"/>
  <c r="I9" i="3"/>
  <c r="J9" i="3"/>
  <c r="J27" i="3"/>
  <c r="I27" i="3"/>
  <c r="C10" i="3"/>
  <c r="C15" i="3"/>
  <c r="C22" i="3"/>
  <c r="C28" i="3"/>
  <c r="C30" i="3"/>
  <c r="C9" i="3" l="1"/>
  <c r="I33" i="3"/>
  <c r="J33" i="3"/>
  <c r="E15" i="3"/>
  <c r="C27" i="3"/>
  <c r="F30" i="3"/>
  <c r="F27" i="3"/>
  <c r="C40" i="4"/>
  <c r="C41" i="4"/>
  <c r="C42" i="4"/>
  <c r="C46" i="4"/>
  <c r="C44" i="4"/>
  <c r="C45" i="4"/>
  <c r="C129" i="2"/>
  <c r="C279" i="2" l="1"/>
  <c r="C47" i="4"/>
  <c r="C48" i="4"/>
  <c r="C57" i="4"/>
  <c r="C58" i="4"/>
  <c r="E64" i="2"/>
  <c r="E63" i="2" s="1"/>
  <c r="D64" i="2"/>
  <c r="E32" i="2"/>
  <c r="D32" i="2"/>
  <c r="E38" i="4"/>
  <c r="E37" i="4" s="1"/>
  <c r="E19" i="4" s="1"/>
  <c r="E17" i="4" s="1"/>
  <c r="C43" i="4"/>
  <c r="D43" i="4" s="1"/>
  <c r="C39" i="4"/>
  <c r="D39" i="4" s="1"/>
  <c r="C56" i="4"/>
  <c r="C49" i="4"/>
  <c r="C54" i="4"/>
  <c r="C53" i="4" l="1"/>
  <c r="D38" i="4"/>
  <c r="D37" i="4" s="1"/>
  <c r="D19" i="4" s="1"/>
  <c r="D17" i="4" s="1"/>
  <c r="C38" i="4"/>
  <c r="C38" i="2"/>
  <c r="C37" i="4" l="1"/>
  <c r="C19" i="4" s="1"/>
  <c r="C17" i="4" s="1"/>
  <c r="C160" i="2"/>
  <c r="C175" i="2"/>
  <c r="C208" i="2"/>
  <c r="C253" i="2"/>
  <c r="D263" i="2"/>
  <c r="D252" i="2" s="1"/>
  <c r="E263" i="2"/>
  <c r="C263" i="2"/>
  <c r="C252" i="2" l="1"/>
  <c r="E14" i="2"/>
  <c r="E51" i="2"/>
  <c r="E234" i="2"/>
  <c r="C23" i="4"/>
  <c r="C16" i="4" s="1"/>
  <c r="F15" i="3" l="1"/>
  <c r="F9" i="3" s="1"/>
  <c r="F33" i="3" s="1"/>
  <c r="E126" i="2"/>
  <c r="E49" i="2"/>
  <c r="E50" i="2"/>
  <c r="H9" i="3"/>
  <c r="E10" i="3"/>
  <c r="E9" i="3" s="1"/>
  <c r="E33" i="3" l="1"/>
  <c r="C33" i="3"/>
  <c r="D15" i="3" l="1"/>
  <c r="D9" i="3" s="1"/>
  <c r="D33" i="3" s="1"/>
  <c r="D209" i="2"/>
  <c r="C196" i="2"/>
  <c r="C185" i="2"/>
  <c r="C164" i="2"/>
  <c r="D152" i="2"/>
  <c r="C152" i="2"/>
  <c r="C142" i="2"/>
  <c r="D126" i="2"/>
  <c r="D102" i="2"/>
  <c r="D17" i="2" l="1"/>
  <c r="D14" i="2" l="1"/>
  <c r="E72" i="2" l="1"/>
  <c r="D82" i="2"/>
  <c r="D234" i="2" l="1"/>
  <c r="C177" i="2" l="1"/>
  <c r="C82" i="2"/>
  <c r="C71" i="2"/>
  <c r="C57" i="2" s="1"/>
  <c r="C14" i="2"/>
  <c r="D27" i="2"/>
  <c r="D26" i="2" s="1"/>
  <c r="C27" i="2"/>
  <c r="C18" i="2"/>
  <c r="C17" i="2" s="1"/>
  <c r="D237" i="2" l="1"/>
  <c r="D235" i="2"/>
  <c r="D227" i="2"/>
  <c r="D226" i="2"/>
  <c r="D225" i="2"/>
  <c r="D218" i="2"/>
  <c r="D217" i="2"/>
  <c r="D216" i="2" s="1"/>
  <c r="D182" i="2"/>
  <c r="D172" i="2"/>
  <c r="D35" i="2"/>
  <c r="D208" i="2" l="1"/>
  <c r="D57" i="2" s="1"/>
  <c r="C10" i="1" l="1"/>
  <c r="C19" i="1"/>
  <c r="C18" i="1" s="1"/>
  <c r="C17" i="1" s="1"/>
  <c r="C6" i="1"/>
  <c r="C8" i="1"/>
  <c r="C7" i="1"/>
  <c r="D19" i="1"/>
  <c r="D18" i="1" s="1"/>
  <c r="D17" i="1" s="1"/>
  <c r="E19" i="1"/>
  <c r="E18" i="1" s="1"/>
  <c r="E17" i="1" s="1"/>
  <c r="D222" i="1"/>
  <c r="E222" i="1" s="1"/>
  <c r="D221" i="1"/>
  <c r="E221" i="1" s="1"/>
  <c r="D220" i="1"/>
  <c r="E220" i="1" s="1"/>
  <c r="D218" i="1"/>
  <c r="E218" i="1" s="1"/>
  <c r="D217" i="1"/>
  <c r="E217" i="1" s="1"/>
  <c r="D216" i="1"/>
  <c r="E216" i="1" s="1"/>
  <c r="D215" i="1"/>
  <c r="E215" i="1" s="1"/>
  <c r="E214" i="1" s="1"/>
  <c r="D212" i="1"/>
  <c r="E212" i="1" s="1"/>
  <c r="D211" i="1"/>
  <c r="E211" i="1" s="1"/>
  <c r="D210" i="1"/>
  <c r="E210" i="1" s="1"/>
  <c r="D209" i="1"/>
  <c r="E209" i="1" s="1"/>
  <c r="D207" i="1"/>
  <c r="E207" i="1" s="1"/>
  <c r="D206" i="1"/>
  <c r="E206" i="1" s="1"/>
  <c r="D205" i="1"/>
  <c r="E205" i="1" s="1"/>
  <c r="D204" i="1"/>
  <c r="E204" i="1" s="1"/>
  <c r="D202" i="1"/>
  <c r="E202" i="1" s="1"/>
  <c r="D201" i="1"/>
  <c r="E201" i="1" s="1"/>
  <c r="D200" i="1"/>
  <c r="E200" i="1" s="1"/>
  <c r="D198" i="1"/>
  <c r="E198" i="1" s="1"/>
  <c r="D197" i="1"/>
  <c r="E197" i="1" s="1"/>
  <c r="D196" i="1"/>
  <c r="E196" i="1" s="1"/>
  <c r="D195" i="1"/>
  <c r="E195" i="1" s="1"/>
  <c r="D193" i="1"/>
  <c r="E193" i="1" s="1"/>
  <c r="D192" i="1"/>
  <c r="E192" i="1" s="1"/>
  <c r="D191" i="1"/>
  <c r="E191" i="1" s="1"/>
  <c r="D189" i="1"/>
  <c r="E189" i="1" s="1"/>
  <c r="D188" i="1"/>
  <c r="E188" i="1" s="1"/>
  <c r="D187" i="1"/>
  <c r="E187" i="1" s="1"/>
  <c r="D186" i="1"/>
  <c r="E186" i="1" s="1"/>
  <c r="D183" i="1"/>
  <c r="E183" i="1" s="1"/>
  <c r="D182" i="1"/>
  <c r="E182" i="1" s="1"/>
  <c r="D181" i="1"/>
  <c r="E181" i="1" s="1"/>
  <c r="D178" i="1"/>
  <c r="E178" i="1" s="1"/>
  <c r="D177" i="1"/>
  <c r="E177" i="1" s="1"/>
  <c r="D176" i="1"/>
  <c r="E176" i="1" s="1"/>
  <c r="D175" i="1"/>
  <c r="E175" i="1" s="1"/>
  <c r="D173" i="1"/>
  <c r="E173" i="1" s="1"/>
  <c r="D172" i="1"/>
  <c r="E172" i="1" s="1"/>
  <c r="D171" i="1"/>
  <c r="E171" i="1" s="1"/>
  <c r="D170" i="1"/>
  <c r="E170" i="1" s="1"/>
  <c r="D166" i="1"/>
  <c r="E166" i="1" s="1"/>
  <c r="D165" i="1"/>
  <c r="E165" i="1" s="1"/>
  <c r="D164" i="1"/>
  <c r="E164" i="1" s="1"/>
  <c r="D160" i="1"/>
  <c r="E160" i="1" s="1"/>
  <c r="D159" i="1"/>
  <c r="E159" i="1" s="1"/>
  <c r="D158" i="1"/>
  <c r="E158" i="1" s="1"/>
  <c r="D157" i="1"/>
  <c r="E157" i="1" s="1"/>
  <c r="D153" i="1"/>
  <c r="E153" i="1" s="1"/>
  <c r="D152" i="1"/>
  <c r="E152" i="1" s="1"/>
  <c r="D151" i="1"/>
  <c r="E151" i="1" s="1"/>
  <c r="D147" i="1"/>
  <c r="E147" i="1" s="1"/>
  <c r="D146" i="1"/>
  <c r="E146" i="1" s="1"/>
  <c r="D145" i="1"/>
  <c r="E145" i="1" s="1"/>
  <c r="D144" i="1"/>
  <c r="E144" i="1" s="1"/>
  <c r="D142" i="1"/>
  <c r="E142" i="1" s="1"/>
  <c r="D141" i="1"/>
  <c r="E141" i="1" s="1"/>
  <c r="D140" i="1"/>
  <c r="E140" i="1" s="1"/>
  <c r="D138" i="1"/>
  <c r="E138" i="1" s="1"/>
  <c r="D137" i="1"/>
  <c r="E137" i="1" s="1"/>
  <c r="D136" i="1"/>
  <c r="E136" i="1" s="1"/>
  <c r="D135" i="1"/>
  <c r="E135" i="1" s="1"/>
  <c r="D131" i="1"/>
  <c r="E131" i="1" s="1"/>
  <c r="D130" i="1"/>
  <c r="E130" i="1" s="1"/>
  <c r="D129" i="1"/>
  <c r="E129" i="1" s="1"/>
  <c r="D125" i="1"/>
  <c r="E125" i="1" s="1"/>
  <c r="D124" i="1"/>
  <c r="E124" i="1" s="1"/>
  <c r="D123" i="1"/>
  <c r="E123" i="1" s="1"/>
  <c r="D122" i="1"/>
  <c r="E122" i="1" s="1"/>
  <c r="D120" i="1"/>
  <c r="E120" i="1" s="1"/>
  <c r="D119" i="1"/>
  <c r="E119" i="1" s="1"/>
  <c r="D118" i="1"/>
  <c r="E118" i="1" s="1"/>
  <c r="D116" i="1"/>
  <c r="E116" i="1" s="1"/>
  <c r="D115" i="1"/>
  <c r="E115" i="1" s="1"/>
  <c r="D114" i="1"/>
  <c r="E114" i="1" s="1"/>
  <c r="D113" i="1"/>
  <c r="E113" i="1" s="1"/>
  <c r="D110" i="1"/>
  <c r="E110" i="1" s="1"/>
  <c r="D106" i="1"/>
  <c r="E106" i="1" s="1"/>
  <c r="D105" i="1"/>
  <c r="E105" i="1" s="1"/>
  <c r="D104" i="1"/>
  <c r="E104" i="1" s="1"/>
  <c r="D101" i="1"/>
  <c r="E101" i="1" s="1"/>
  <c r="D97" i="1"/>
  <c r="E97" i="1" s="1"/>
  <c r="D96" i="1"/>
  <c r="E96" i="1" s="1"/>
  <c r="D95" i="1"/>
  <c r="E95" i="1" s="1"/>
  <c r="D94" i="1"/>
  <c r="E94" i="1" s="1"/>
  <c r="D92" i="1"/>
  <c r="E92" i="1" s="1"/>
  <c r="D91" i="1"/>
  <c r="E91" i="1" s="1"/>
  <c r="D90" i="1"/>
  <c r="E90" i="1" s="1"/>
  <c r="D88" i="1"/>
  <c r="E88" i="1" s="1"/>
  <c r="D87" i="1"/>
  <c r="E87" i="1" s="1"/>
  <c r="D86" i="1"/>
  <c r="E86" i="1" s="1"/>
  <c r="D84" i="1"/>
  <c r="E84" i="1" s="1"/>
  <c r="D80" i="1"/>
  <c r="E80" i="1" s="1"/>
  <c r="D79" i="1"/>
  <c r="E79" i="1" s="1"/>
  <c r="D78" i="1"/>
  <c r="E78" i="1" s="1"/>
  <c r="D77" i="1"/>
  <c r="E77" i="1" s="1"/>
  <c r="D66" i="1"/>
  <c r="E66" i="1" s="1"/>
  <c r="D65" i="1"/>
  <c r="E65" i="1" s="1"/>
  <c r="D64" i="1"/>
  <c r="E64" i="1" s="1"/>
  <c r="D63" i="1"/>
  <c r="E63" i="1" s="1"/>
  <c r="D57" i="1"/>
  <c r="E57" i="1" s="1"/>
  <c r="D56" i="1"/>
  <c r="E56" i="1" s="1"/>
  <c r="D55" i="1"/>
  <c r="E55" i="1" s="1"/>
  <c r="D54" i="1"/>
  <c r="E54" i="1" s="1"/>
  <c r="D53" i="1"/>
  <c r="E53" i="1" s="1"/>
  <c r="D60" i="1"/>
  <c r="E60" i="1" s="1"/>
  <c r="D51" i="1"/>
  <c r="E51" i="1" s="1"/>
  <c r="D50" i="1"/>
  <c r="E50" i="1" s="1"/>
  <c r="D49" i="1"/>
  <c r="E49" i="1" s="1"/>
  <c r="D47" i="1"/>
  <c r="E47" i="1" s="1"/>
  <c r="D46" i="1"/>
  <c r="E46" i="1" s="1"/>
  <c r="D45" i="1"/>
  <c r="E45" i="1" s="1"/>
  <c r="D44" i="1"/>
  <c r="E44" i="1" s="1"/>
  <c r="D42" i="1"/>
  <c r="E42" i="1" s="1"/>
  <c r="D41" i="1"/>
  <c r="E41" i="1" s="1"/>
  <c r="D40" i="1"/>
  <c r="E40" i="1" s="1"/>
  <c r="D39" i="1"/>
  <c r="E39" i="1" s="1"/>
  <c r="D37" i="1"/>
  <c r="E37" i="1" s="1"/>
  <c r="D32" i="1"/>
  <c r="E32" i="1" s="1"/>
  <c r="D31" i="1"/>
  <c r="E31" i="1" s="1"/>
  <c r="D30" i="1"/>
  <c r="E30" i="1" s="1"/>
  <c r="D29" i="1"/>
  <c r="E29" i="1" s="1"/>
  <c r="D28" i="1"/>
  <c r="E28" i="1" s="1"/>
  <c r="C71" i="1"/>
  <c r="C70" i="1" s="1"/>
  <c r="C69" i="1" s="1"/>
  <c r="C68" i="1" s="1"/>
  <c r="C62" i="1" s="1"/>
  <c r="E6" i="1" l="1"/>
  <c r="E10" i="1"/>
  <c r="D10" i="1"/>
  <c r="D6" i="1"/>
  <c r="C9" i="1"/>
  <c r="D9" i="1"/>
  <c r="E9" i="1"/>
  <c r="E7" i="1"/>
  <c r="E8" i="1"/>
  <c r="D8" i="1"/>
  <c r="D7" i="1"/>
  <c r="D214" i="1"/>
  <c r="D70" i="1"/>
  <c r="D71" i="1"/>
  <c r="E71" i="1" s="1"/>
  <c r="E70" i="1" l="1"/>
  <c r="E69" i="1" s="1"/>
  <c r="E68" i="1" s="1"/>
  <c r="D69" i="1"/>
  <c r="D68" i="1" s="1"/>
  <c r="D62" i="1" s="1"/>
  <c r="E62" i="1" l="1"/>
</calcChain>
</file>

<file path=xl/sharedStrings.xml><?xml version="1.0" encoding="utf-8"?>
<sst xmlns="http://schemas.openxmlformats.org/spreadsheetml/2006/main" count="1043" uniqueCount="258">
  <si>
    <t>10838 O.Š. Vladimira Nazora, Vrsar</t>
  </si>
  <si>
    <t>Šifra</t>
  </si>
  <si>
    <t>074</t>
  </si>
  <si>
    <t>2101</t>
  </si>
  <si>
    <t>Redovna djelatnost osnovnih škola - minimalni standard</t>
  </si>
  <si>
    <t>A210101</t>
  </si>
  <si>
    <t>Materijalni rashodi OŠ po kriterijima</t>
  </si>
  <si>
    <t>48005</t>
  </si>
  <si>
    <t>Decentralizirana sredstva za osnovne škole</t>
  </si>
  <si>
    <t>3</t>
  </si>
  <si>
    <t>RASHODI POSLOVANJA</t>
  </si>
  <si>
    <t>32</t>
  </si>
  <si>
    <t>MATERIJALNI RASHODI</t>
  </si>
  <si>
    <t>321</t>
  </si>
  <si>
    <t>NAKNADE TROŠKOVA ZAPOSLENIMA</t>
  </si>
  <si>
    <t>322</t>
  </si>
  <si>
    <t>RASHODI ZA MATERIJAL I ENERG.</t>
  </si>
  <si>
    <t>323</t>
  </si>
  <si>
    <t>RASHODI ZA USLUGE</t>
  </si>
  <si>
    <t>329</t>
  </si>
  <si>
    <t>OST.NESPOM.RASHODI POSLOVANJA</t>
  </si>
  <si>
    <t>34</t>
  </si>
  <si>
    <t>FINANCIJSKI RASHODI</t>
  </si>
  <si>
    <t>343</t>
  </si>
  <si>
    <t>OSTALI FINANCIJSKI RASHODI</t>
  </si>
  <si>
    <t>A210102</t>
  </si>
  <si>
    <t>Materijalni rashodi OŠ po stvarnom trošku</t>
  </si>
  <si>
    <t>37</t>
  </si>
  <si>
    <t>NAKN.GRAĐ.,KUĆANSTVIMA NA TEMELJ.OSIGURANJA I DR.NAKNADE</t>
  </si>
  <si>
    <t>372</t>
  </si>
  <si>
    <t>OSTALE NAKNADE GRAĐANIMA I KUČANSTVIMA IZ PRORAČUNA</t>
  </si>
  <si>
    <t>A210103</t>
  </si>
  <si>
    <t>Materijalni rashodi OŠ po stvarnom trošku-drugi izvori</t>
  </si>
  <si>
    <t>32300</t>
  </si>
  <si>
    <t>Vlastiti prihodi osnovnih škola</t>
  </si>
  <si>
    <t>47300</t>
  </si>
  <si>
    <t>Prihodi za posebne namjene za osnovne škole</t>
  </si>
  <si>
    <t>2102</t>
  </si>
  <si>
    <t>Redovna djelatnost osnovnih škola - iznad standarda</t>
  </si>
  <si>
    <t>A210201</t>
  </si>
  <si>
    <t>Materijalni rashodi OŠ po stvarnom trošku iznad standarda</t>
  </si>
  <si>
    <t>11001</t>
  </si>
  <si>
    <t>Nenamjenski prihodi i primici</t>
  </si>
  <si>
    <t>2301</t>
  </si>
  <si>
    <t>Programi obrazovanja iznad standarda</t>
  </si>
  <si>
    <t>A230104</t>
  </si>
  <si>
    <t>POMOĆNICI U NASTAVI</t>
  </si>
  <si>
    <t>55516</t>
  </si>
  <si>
    <t>Općina Vrsar za proračunske korisnike</t>
  </si>
  <si>
    <t>A230106</t>
  </si>
  <si>
    <t>Školska kuhinja</t>
  </si>
  <si>
    <t>55629</t>
  </si>
  <si>
    <t>Općina Funtana za proračunske korisnike</t>
  </si>
  <si>
    <t>A230107</t>
  </si>
  <si>
    <t>Produženi boravak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</si>
  <si>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</si>
  <si>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</si>
  <si>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</si>
  <si>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</si>
  <si>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</si>
  <si>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</si>
  <si>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</si>
  <si>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</si>
  <si>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A230116</t>
  </si>
  <si>
    <t>Školski list, časopisi i knjige</t>
  </si>
  <si>
    <t>A230130</t>
  </si>
  <si>
    <t>Izborni i dodatni programi</t>
  </si>
  <si>
    <t>A230131</t>
  </si>
  <si>
    <t>Čitamo mi u obitelji svi</t>
  </si>
  <si>
    <t>4</t>
  </si>
  <si>
    <t>RASHODI ZA NABAVU NEFINANCIJSKE IMOVINE</t>
  </si>
  <si>
    <t>42</t>
  </si>
  <si>
    <t>RASHODI ZA NABAVU PROIZVEDENE DUGOTRAJNE IMOVINE</t>
  </si>
  <si>
    <t>424</t>
  </si>
  <si>
    <t>KNJIGE,UMJ.DJELA I OST.IZLOŽB.VRIJEDN.</t>
  </si>
  <si>
    <t>A230133</t>
  </si>
  <si>
    <t>Rad s nadarenim učenicima</t>
  </si>
  <si>
    <t>324</t>
  </si>
  <si>
    <t>NAKNADE TROŠKOVA OSOBAMA IZVAN RADNOG ODNOSA</t>
  </si>
  <si>
    <t>A230134</t>
  </si>
  <si>
    <t>Školski preventivni programi</t>
  </si>
  <si>
    <t>A230148</t>
  </si>
  <si>
    <t>Prijevoz učenika s posebnim potrebama</t>
  </si>
  <si>
    <t>53082</t>
  </si>
  <si>
    <t>Ministarstvo znanosti, obrazovanja i sporta za proračunske korisnike</t>
  </si>
  <si>
    <t>41</t>
  </si>
  <si>
    <t>RASHODI ZA NABAVU NEPROIZVED.DUGOTRAJNE IMOVINE</t>
  </si>
  <si>
    <t>412</t>
  </si>
  <si>
    <t>NEMATERIJALNA IMOVINA</t>
  </si>
  <si>
    <t>A230171</t>
  </si>
  <si>
    <t>Školska sportska društva</t>
  </si>
  <si>
    <t>A230177</t>
  </si>
  <si>
    <t>Eko škola</t>
  </si>
  <si>
    <t>A230178</t>
  </si>
  <si>
    <t>Folklor</t>
  </si>
  <si>
    <t>A230184</t>
  </si>
  <si>
    <t>Zavičajna nastava</t>
  </si>
  <si>
    <t>A230199</t>
  </si>
  <si>
    <t>Školska shema</t>
  </si>
  <si>
    <t>2405</t>
  </si>
  <si>
    <t>Opremanje u osnovnim školama</t>
  </si>
  <si>
    <t>K240502</t>
  </si>
  <si>
    <t>Opremanje knjižnica</t>
  </si>
  <si>
    <t>K240506</t>
  </si>
  <si>
    <t>Projektna dokumentacija za OŠ</t>
  </si>
  <si>
    <t>K240507</t>
  </si>
  <si>
    <t>Opremanje arhive</t>
  </si>
  <si>
    <t>422</t>
  </si>
  <si>
    <t>POSTROJENJA I OPREMA</t>
  </si>
  <si>
    <t>426</t>
  </si>
  <si>
    <t>NEMATAERIJALNA PROIZVEDENA IMOVINA</t>
  </si>
  <si>
    <t>A101001</t>
  </si>
  <si>
    <t>Osnovnoškolsko obrazovanje – redovno poslovanje</t>
  </si>
  <si>
    <t>Ministarstvo znanosti obrazovanja i športa</t>
  </si>
  <si>
    <t>T907801</t>
  </si>
  <si>
    <t>Pomoćnici u nastavi -Mozaik 3</t>
  </si>
  <si>
    <t xml:space="preserve"> Nenamjenski prihodi i primici</t>
  </si>
  <si>
    <t>Troškovi zaposlenika i naknade troškova zaposlenima</t>
  </si>
  <si>
    <t>Decentralizirana sredstva</t>
  </si>
  <si>
    <t>Gradovi i općine za proračunske korisnike</t>
  </si>
  <si>
    <t>Proračun Ministarstva znanosti, obrazovanja i športa</t>
  </si>
  <si>
    <t>Sufinanciranje roditelja</t>
  </si>
  <si>
    <t>Projekt EU</t>
  </si>
  <si>
    <t>00902</t>
  </si>
  <si>
    <t>OSNOVNOŠKOLSKE USTANOVE</t>
  </si>
  <si>
    <t xml:space="preserve">10838 </t>
  </si>
  <si>
    <t>O.Š. Vladimira Nazora, Vrsar</t>
  </si>
  <si>
    <t>rashodi</t>
  </si>
  <si>
    <t>prihodi</t>
  </si>
  <si>
    <t>FINANCIJSKI PLAN 2018.</t>
  </si>
  <si>
    <t>PRIHODI POSLOVANJA</t>
  </si>
  <si>
    <t>UKUPNI PRIHODI</t>
  </si>
  <si>
    <t>RASHODI ZA NABAVU NEFIN. IMOVINE</t>
  </si>
  <si>
    <t>UKUPNO RASHODI</t>
  </si>
  <si>
    <t>RAČUN</t>
  </si>
  <si>
    <t>OPIS</t>
  </si>
  <si>
    <t>PRIHODI</t>
  </si>
  <si>
    <t>RASHODI</t>
  </si>
  <si>
    <t>RASHODI ZA NABAVU NAPROIZVEDENE DUG. IMOVINE</t>
  </si>
  <si>
    <t>KLASA:</t>
  </si>
  <si>
    <t xml:space="preserve">URBROJ: </t>
  </si>
  <si>
    <t xml:space="preserve">U Vrsaru, </t>
  </si>
  <si>
    <t>RAČUN PRIHODA I RASHODA</t>
  </si>
  <si>
    <t>Decentralizirana sredstva za osnovne škole Izvor IŽ</t>
  </si>
  <si>
    <t>Materijalni rashodi OŠ po stvarnom trošku Izvor IŽ</t>
  </si>
  <si>
    <t>Materijalni rashodi OŠ po stvarnom trošku iznad standarda Izvor IŽ</t>
  </si>
  <si>
    <t>Materijalni rashodi OŠ po stvarnom trošku-Drugi izvori</t>
  </si>
  <si>
    <t>Redovna djelatnost osnovnih škola - iznad standarda Izvor IŽ</t>
  </si>
  <si>
    <t>Redovna djelatnost osnovnih škola-minimalni standard Izvor IŽ</t>
  </si>
  <si>
    <t>Projektna dokumentacija za OŠ - Izvor Općine</t>
  </si>
  <si>
    <t>KNJIGE</t>
  </si>
  <si>
    <t>KINJIGE</t>
  </si>
  <si>
    <t>Školski preventivni programi - Izvor Općine</t>
  </si>
  <si>
    <t>Rad s nadarenim učenicima - Izvor Općine</t>
  </si>
  <si>
    <t>Čitamo mi u obitelji svi - Izvor Općine</t>
  </si>
  <si>
    <t>Školska sportska društva - Izvor Općine</t>
  </si>
  <si>
    <t>Eko škola - Izvor Općine</t>
  </si>
  <si>
    <t>Folklor - Izvor Općine</t>
  </si>
  <si>
    <t>Zavičajna nastava - Izvor IŽ</t>
  </si>
  <si>
    <t>RASHODI ZA NABAVU PROIZVODNE DUGOTRAJNE IMOVINE</t>
  </si>
  <si>
    <t>UREĐAJI, STROJEVI I OPREMA</t>
  </si>
  <si>
    <t>RASHODI ZA MATERIJAL</t>
  </si>
  <si>
    <t>RADHODI ZA USLUGE</t>
  </si>
  <si>
    <t>RASHODI ZA NABAVU PROIZEDENE DUGOTRAJNE IMOVINE</t>
  </si>
  <si>
    <t>A230137</t>
  </si>
  <si>
    <t>STRUČNO USAVRŠAVANJE UČITELJA Izvor Općine</t>
  </si>
  <si>
    <t>INTELEKTUALNE I OSOBNE USLUGE</t>
  </si>
  <si>
    <t>Izborni i dodatni programi - Izvor Općine</t>
  </si>
  <si>
    <t>Školski list, časopisi i knjige - Izvor Općine</t>
  </si>
  <si>
    <t>Općina Funtana za proračunske korisike</t>
  </si>
  <si>
    <t>Produženi boravak - Izvor Općine</t>
  </si>
  <si>
    <t xml:space="preserve">Školska kuhinja </t>
  </si>
  <si>
    <t>Sufinanciranje od strane roditelja</t>
  </si>
  <si>
    <t>OST.NESPOM.RASHODI POSLOVANJA - PREMIJE OSIGURANJA</t>
  </si>
  <si>
    <t xml:space="preserve">Školski list, časopisi i knjige </t>
  </si>
  <si>
    <t>A230118</t>
  </si>
  <si>
    <t>LOGOPED/EDUKATOR-REHABILITATOR-Izvor Općine</t>
  </si>
  <si>
    <t xml:space="preserve"> </t>
  </si>
  <si>
    <t>A210104</t>
  </si>
  <si>
    <t>PLAĆE I DRUGI RASHODI ZA ZAPOSLENE OŠ - IZVOR MZO</t>
  </si>
  <si>
    <t>Sufinanciranje od strane Općine Vrsar</t>
  </si>
  <si>
    <t>Sufinanciranje od strane Općine Funtana</t>
  </si>
  <si>
    <t>A230119</t>
  </si>
  <si>
    <t>NAGRADE ZA UČENIKE - Izvor Općine</t>
  </si>
  <si>
    <t>OST.NESPOMENUTI RASHODI POSLOVANJA</t>
  </si>
  <si>
    <t>OST.NESPOM.RASHODI POSLOVANJA-PREMIJE OSIGURANJA</t>
  </si>
  <si>
    <t>NAKNADE OSOBAMA IZVAN RADNOG ODNOSA</t>
  </si>
  <si>
    <t>KONTO</t>
  </si>
  <si>
    <t>VRSTA PRIHODA</t>
  </si>
  <si>
    <t>POMOĆI IZ INOZEMSTVA I OD SUBJEKATA UNUTAR OPĆEG PRORAČUNA</t>
  </si>
  <si>
    <t>POMOĆI PRORAČUNSKIM KORISNICIMA IZ PRORAČUNA KOJI IM NIJE NADLEŽAN</t>
  </si>
  <si>
    <t>POMOĆI TEMELJKEM PRIJENOSA EU SREDSTAVA</t>
  </si>
  <si>
    <t>PRIHODI OD UPR.I ADM.PRISTOJBI PO POSEBNIM PROPISIMA</t>
  </si>
  <si>
    <t>PRIHODI PO POSEBNIM PRIHODIMA</t>
  </si>
  <si>
    <t>PRIHODI OD PRODAJE PROIZVODA I PRIHODI OD DONACIJA</t>
  </si>
  <si>
    <t xml:space="preserve">VLASTITI PRIHODI </t>
  </si>
  <si>
    <t>DONACIJE OD PRAVNIH I FIZIČKIH OSOBA IZVAN PRORAČUNA</t>
  </si>
  <si>
    <t>PRIHODI IZ NADLEŽNOG PRORAČUNA</t>
  </si>
  <si>
    <t xml:space="preserve">PRIHODI IZ NADL.PRORAČUNA ZA FIN.REDOVNE DJELATNOSTI </t>
  </si>
  <si>
    <t>OSTALI PRPIHODI</t>
  </si>
  <si>
    <t>OSTALI PRIHODI</t>
  </si>
  <si>
    <t>VRSTA RASHODA</t>
  </si>
  <si>
    <t>RASHODI ZA PLAĆE BRUTO</t>
  </si>
  <si>
    <t>OSTALI RASHODI ZA ZAPSOLENE</t>
  </si>
  <si>
    <t>NAKNADE TROŠKOVA ZAPOSLENIH</t>
  </si>
  <si>
    <t>RASHODI ZA MATERIJAL I ENERGIJU</t>
  </si>
  <si>
    <t>OSTALI NESPOMENUTI RASHODI POSLOVANJA</t>
  </si>
  <si>
    <t>OSTALE NAKNADE GRAĐANIMA IZ PRORAČUNA</t>
  </si>
  <si>
    <t>KNJIGE U KNJIŽNICAMA</t>
  </si>
  <si>
    <t>RASDHODI ZA NABAVU NEFINANCISJKE IMOVINE</t>
  </si>
  <si>
    <t>RASHODI ZA NABAVU NEPROIZV</t>
  </si>
  <si>
    <t>RASHODDI ZA NABAVU PROIZVODNE DUGOTRAJNE IMOVINE</t>
  </si>
  <si>
    <t>MZO</t>
  </si>
  <si>
    <t>NAZIV</t>
  </si>
  <si>
    <t>OPĆINE</t>
  </si>
  <si>
    <t>NAKN.GRAĐ.,KUĆANSTVIMA NA TEMELJU NAKNADA</t>
  </si>
  <si>
    <t>UKUPNO</t>
  </si>
  <si>
    <t xml:space="preserve">PRIHODI ZA </t>
  </si>
  <si>
    <t>POSEBNE</t>
  </si>
  <si>
    <t>NAMJENE 652</t>
  </si>
  <si>
    <t>1.2.PRIHDOI I RASHODI PREMA IZVORIMA FINANCIRANJA</t>
  </si>
  <si>
    <t>POMOĆI:</t>
  </si>
  <si>
    <t>OPĆI</t>
  </si>
  <si>
    <t xml:space="preserve">EU-SHEMA </t>
  </si>
  <si>
    <t>3=4+5+6+7+8</t>
  </si>
  <si>
    <t>10=3-9</t>
  </si>
  <si>
    <t>1.2. PRIHODI I RASHODI PREMA EKONOMSKOJ KLSIFIKACIJI</t>
  </si>
  <si>
    <t>2022.</t>
  </si>
  <si>
    <t>2023.</t>
  </si>
  <si>
    <t>2024.</t>
  </si>
  <si>
    <t xml:space="preserve"> 1. OPĆI DIO FINANCIJSKOG PLANA ZA 2022. GODINU</t>
  </si>
  <si>
    <t>2022</t>
  </si>
  <si>
    <t>2023</t>
  </si>
  <si>
    <t>2024</t>
  </si>
  <si>
    <t>2167-23-07-21-2</t>
  </si>
  <si>
    <t xml:space="preserve">                2. POSEBNI DIO FINANCIJSKOG PLANA ZA 2022 I PROJEKCIJAMA ZA 2023. I 2024.GODINU</t>
  </si>
  <si>
    <t>Ministarstvo poljoprivrede</t>
  </si>
  <si>
    <t xml:space="preserve">Školska shema </t>
  </si>
  <si>
    <t>Predsjednica Školskog odbora:</t>
  </si>
  <si>
    <t>Nataša Radin Trifunović</t>
  </si>
  <si>
    <t>400-02/21-01/02</t>
  </si>
  <si>
    <t>U Vrsaru, 22.12.2021.</t>
  </si>
  <si>
    <t>22.12.2021.</t>
  </si>
  <si>
    <t>MOZAIK 4</t>
  </si>
  <si>
    <t>T910801</t>
  </si>
  <si>
    <t>Provedba projekta MOZAIK 4</t>
  </si>
  <si>
    <t>Strukturni fondovi EU</t>
  </si>
  <si>
    <t>PLAN 2023</t>
  </si>
  <si>
    <t>PLAN 2024</t>
  </si>
  <si>
    <t>PLAN 2022</t>
  </si>
  <si>
    <t>1. OPĆI DIO FINANCIJKOG PLANA OŠ VLADIMIRA NAZORA ZA 2022.SA PROJEKCIJAMA PLANA ZA 2023.I 2024. GODINU</t>
  </si>
  <si>
    <t xml:space="preserve"> prijedlog - FINANCIJSKOG PLANA OŠ VLADIMIRA NAZORA ZA 2022.I PROJEKCIJE PLANA ZA 2023. I 2024. GODINU</t>
  </si>
  <si>
    <t>Prijedlog FINANCIJSKOG PLANA OŠ VLADIMIRA NAZORA ZA 2022. GODINU SA PROJEKCIJAMA ZA 2023. I 2024.G.</t>
  </si>
  <si>
    <t>1.1 RAČUN PRIHODA I RASHODA S UKLJUČENIM REZULTATOM POSLOVANJA</t>
  </si>
  <si>
    <t>MANJAK IZ PRETHODNE GODINE KOJI ĆE SE POKRITI/RASPOREDITI</t>
  </si>
  <si>
    <t>30.12.2021.</t>
  </si>
  <si>
    <t>400-02/21-01/03</t>
  </si>
  <si>
    <t>2167-23-07-21-1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</si>
</sst>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A]#,##0.00;\(#,##0.00\)"/>
    <numFmt numFmtId="165" formatCode="[$-1041A]#,##0.00;\-\ #,##0.00"/>
  </numFmts>
  <fonts count="3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3"/>
      <color theme="7" tint="-0.249977111117893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indexed="16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9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</borders>
  <cellStyleXfs count="10">
    <xf numFmtId="0" fontId="0" fillId="0" borderId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0" borderId="0"/>
    <xf numFmtId="0" fontId="24" fillId="6" borderId="4" applyNumberFormat="0" applyAlignment="0" applyProtection="0"/>
    <xf numFmtId="0" fontId="27" fillId="7" borderId="9" applyNumberFormat="0" applyAlignment="0" applyProtection="0"/>
    <xf numFmtId="0" fontId="10" fillId="0" borderId="0"/>
  </cellStyleXfs>
  <cellXfs count="212">
    <xf numFmtId="0" fontId="0" fillId="0" borderId="0" xfId="0"/>
    <xf numFmtId="0" fontId="0" fillId="0" borderId="0" xfId="0" applyFill="1"/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Fill="1" applyBorder="1"/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4" fillId="2" borderId="0" xfId="2"/>
    <xf numFmtId="0" fontId="4" fillId="5" borderId="0" xfId="5"/>
    <xf numFmtId="0" fontId="4" fillId="0" borderId="0" xfId="2" applyFill="1"/>
    <xf numFmtId="0" fontId="2" fillId="4" borderId="0" xfId="4" applyBorder="1" applyAlignment="1" applyProtection="1">
      <alignment vertical="top" wrapText="1" readingOrder="1"/>
      <protection locked="0"/>
    </xf>
    <xf numFmtId="0" fontId="2" fillId="3" borderId="0" xfId="3" applyBorder="1" applyAlignment="1" applyProtection="1">
      <alignment vertical="top" wrapText="1" readingOrder="1"/>
      <protection locked="0"/>
    </xf>
    <xf numFmtId="0" fontId="10" fillId="0" borderId="0" xfId="0" applyFont="1" applyFill="1"/>
    <xf numFmtId="0" fontId="11" fillId="0" borderId="0" xfId="2" applyFont="1" applyFill="1"/>
    <xf numFmtId="4" fontId="4" fillId="5" borderId="0" xfId="5" applyNumberFormat="1" applyAlignment="1"/>
    <xf numFmtId="0" fontId="4" fillId="5" borderId="0" xfId="5" applyAlignment="1">
      <alignment horizontal="left"/>
    </xf>
    <xf numFmtId="0" fontId="7" fillId="0" borderId="2" xfId="1" applyFont="1" applyFill="1" applyBorder="1" applyAlignment="1" applyProtection="1">
      <alignment vertical="center" wrapText="1" readingOrder="1"/>
      <protection locked="0"/>
    </xf>
    <xf numFmtId="0" fontId="2" fillId="3" borderId="0" xfId="3" applyBorder="1" applyAlignment="1" applyProtection="1">
      <alignment horizontal="left" vertical="top" wrapText="1" readingOrder="1"/>
      <protection locked="0"/>
    </xf>
    <xf numFmtId="0" fontId="2" fillId="0" borderId="0" xfId="4" applyFill="1"/>
    <xf numFmtId="0" fontId="2" fillId="0" borderId="0" xfId="3" applyFill="1"/>
    <xf numFmtId="0" fontId="11" fillId="0" borderId="0" xfId="2" applyFont="1" applyFill="1" applyAlignment="1">
      <alignment horizontal="left"/>
    </xf>
    <xf numFmtId="4" fontId="0" fillId="0" borderId="0" xfId="0" applyNumberFormat="1" applyFill="1"/>
    <xf numFmtId="0" fontId="8" fillId="0" borderId="0" xfId="0" applyFont="1" applyFill="1" applyAlignment="1" applyProtection="1">
      <alignment horizontal="left" vertical="top" wrapText="1" readingOrder="1"/>
      <protection locked="0"/>
    </xf>
    <xf numFmtId="165" fontId="9" fillId="0" borderId="0" xfId="0" applyNumberFormat="1" applyFont="1" applyFill="1" applyAlignment="1" applyProtection="1">
      <alignment horizontal="right" vertical="top" wrapText="1" readingOrder="1"/>
      <protection locked="0"/>
    </xf>
    <xf numFmtId="0" fontId="9" fillId="0" borderId="0" xfId="0" applyFont="1" applyFill="1" applyAlignment="1" applyProtection="1">
      <alignment horizontal="left" vertical="top" wrapText="1" readingOrder="1"/>
      <protection locked="0"/>
    </xf>
    <xf numFmtId="4" fontId="0" fillId="0" borderId="0" xfId="0" applyNumberFormat="1" applyFill="1" applyAlignment="1" applyProtection="1">
      <alignment vertical="top" wrapText="1"/>
      <protection locked="0"/>
    </xf>
    <xf numFmtId="4" fontId="7" fillId="0" borderId="3" xfId="1" applyNumberFormat="1" applyFont="1" applyFill="1" applyBorder="1" applyAlignment="1" applyProtection="1">
      <alignment horizontal="center" vertical="center" wrapText="1" readingOrder="1"/>
      <protection locked="0"/>
    </xf>
    <xf numFmtId="4" fontId="4" fillId="2" borderId="0" xfId="2" applyNumberFormat="1"/>
    <xf numFmtId="4" fontId="4" fillId="5" borderId="0" xfId="5" applyNumberFormat="1" applyAlignment="1">
      <alignment wrapText="1"/>
    </xf>
    <xf numFmtId="4" fontId="4" fillId="5" borderId="0" xfId="5" applyNumberFormat="1"/>
    <xf numFmtId="4" fontId="1" fillId="4" borderId="0" xfId="4" applyNumberFormat="1" applyFont="1" applyBorder="1" applyAlignment="1" applyProtection="1">
      <alignment vertical="top" wrapText="1" readingOrder="1"/>
      <protection locked="0"/>
    </xf>
    <xf numFmtId="4" fontId="2" fillId="4" borderId="0" xfId="4" applyNumberFormat="1" applyBorder="1" applyAlignment="1" applyProtection="1">
      <alignment vertical="top" wrapText="1" readingOrder="1"/>
      <protection locked="0"/>
    </xf>
    <xf numFmtId="4" fontId="2" fillId="4" borderId="0" xfId="4" applyNumberFormat="1"/>
    <xf numFmtId="4" fontId="1" fillId="3" borderId="0" xfId="3" applyNumberFormat="1" applyFont="1" applyBorder="1" applyAlignment="1" applyProtection="1">
      <alignment vertical="top" wrapText="1" readingOrder="1"/>
      <protection locked="0"/>
    </xf>
    <xf numFmtId="4" fontId="2" fillId="3" borderId="0" xfId="3" applyNumberFormat="1" applyBorder="1" applyAlignment="1" applyProtection="1">
      <alignment vertical="top" wrapText="1" readingOrder="1"/>
      <protection locked="0"/>
    </xf>
    <xf numFmtId="4" fontId="2" fillId="4" borderId="0" xfId="4" applyNumberFormat="1" applyBorder="1" applyAlignment="1" applyProtection="1">
      <alignment horizontal="right" vertical="top" wrapText="1" readingOrder="1"/>
      <protection locked="0"/>
    </xf>
    <xf numFmtId="4" fontId="2" fillId="3" borderId="0" xfId="3" applyNumberFormat="1" applyBorder="1" applyAlignment="1" applyProtection="1">
      <alignment horizontal="right" vertical="top" wrapText="1" readingOrder="1"/>
      <protection locked="0"/>
    </xf>
    <xf numFmtId="4" fontId="2" fillId="3" borderId="0" xfId="3" applyNumberFormat="1"/>
    <xf numFmtId="4" fontId="5" fillId="0" borderId="0" xfId="0" applyNumberFormat="1" applyFont="1" applyFill="1" applyBorder="1" applyAlignment="1" applyProtection="1">
      <alignment vertical="top" wrapText="1" readingOrder="1"/>
      <protection locked="0"/>
    </xf>
    <xf numFmtId="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4" fontId="10" fillId="0" borderId="0" xfId="0" applyNumberFormat="1" applyFont="1" applyFill="1"/>
    <xf numFmtId="4" fontId="2" fillId="0" borderId="0" xfId="3" applyNumberFormat="1" applyFill="1"/>
    <xf numFmtId="4" fontId="2" fillId="0" borderId="0" xfId="4" applyNumberFormat="1" applyFill="1"/>
    <xf numFmtId="4" fontId="0" fillId="0" borderId="0" xfId="0" applyNumberFormat="1" applyFill="1" applyBorder="1"/>
    <xf numFmtId="49" fontId="7" fillId="0" borderId="3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2" applyFill="1" applyBorder="1"/>
    <xf numFmtId="0" fontId="12" fillId="0" borderId="0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 applyAlignment="1"/>
    <xf numFmtId="165" fontId="12" fillId="0" borderId="0" xfId="0" applyNumberFormat="1" applyFont="1" applyFill="1" applyAlignment="1" applyProtection="1">
      <alignment horizontal="right" vertical="top" wrapText="1" readingOrder="1"/>
      <protection locked="0"/>
    </xf>
    <xf numFmtId="0" fontId="1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Fill="1" applyBorder="1" applyAlignment="1"/>
    <xf numFmtId="165" fontId="1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2" fillId="0" borderId="0" xfId="0" applyFont="1" applyFill="1" applyBorder="1" applyAlignment="1" applyProtection="1">
      <alignment vertical="center" wrapText="1" readingOrder="1"/>
      <protection locked="0"/>
    </xf>
    <xf numFmtId="0" fontId="10" fillId="0" borderId="0" xfId="0" applyFont="1" applyFill="1" applyBorder="1"/>
    <xf numFmtId="165" fontId="13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14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Alignment="1">
      <alignment horizontal="left"/>
    </xf>
    <xf numFmtId="0" fontId="7" fillId="0" borderId="0" xfId="1" applyFont="1" applyFill="1" applyBorder="1" applyAlignment="1" applyProtection="1">
      <alignment vertical="center" wrapText="1" readingOrder="1"/>
      <protection locked="0"/>
    </xf>
    <xf numFmtId="4" fontId="2" fillId="4" borderId="0" xfId="4" applyNumberFormat="1" applyBorder="1" applyAlignment="1" applyProtection="1">
      <alignment horizontal="right" wrapText="1" readingOrder="1"/>
      <protection locked="0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horizontal="left" vertical="center"/>
    </xf>
    <xf numFmtId="0" fontId="18" fillId="0" borderId="0" xfId="0" applyFont="1" applyFill="1" applyBorder="1" applyAlignment="1" applyProtection="1">
      <alignment vertical="center" wrapText="1" readingOrder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 readingOrder="1"/>
      <protection locked="0"/>
    </xf>
    <xf numFmtId="0" fontId="20" fillId="0" borderId="0" xfId="4" applyFont="1" applyFill="1" applyAlignment="1">
      <alignment vertical="center"/>
    </xf>
    <xf numFmtId="0" fontId="20" fillId="0" borderId="0" xfId="3" applyFont="1" applyFill="1" applyAlignment="1">
      <alignment vertical="center"/>
    </xf>
    <xf numFmtId="0" fontId="19" fillId="0" borderId="0" xfId="0" applyFont="1" applyFill="1" applyAlignment="1" applyProtection="1">
      <alignment horizontal="left" vertical="center" wrapText="1" readingOrder="1"/>
      <protection locked="0"/>
    </xf>
    <xf numFmtId="165" fontId="19" fillId="0" borderId="0" xfId="0" applyNumberFormat="1" applyFont="1" applyFill="1" applyAlignment="1" applyProtection="1">
      <alignment horizontal="right" vertical="center" wrapText="1" readingOrder="1"/>
      <protection locked="0"/>
    </xf>
    <xf numFmtId="0" fontId="15" fillId="0" borderId="0" xfId="0" applyFont="1" applyFill="1" applyAlignment="1">
      <alignment vertical="center"/>
    </xf>
    <xf numFmtId="0" fontId="23" fillId="0" borderId="0" xfId="3" applyFont="1" applyFill="1" applyAlignment="1">
      <alignment vertical="center"/>
    </xf>
    <xf numFmtId="0" fontId="23" fillId="0" borderId="0" xfId="4" applyFont="1" applyFill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20" fillId="4" borderId="5" xfId="4" applyFont="1" applyBorder="1" applyAlignment="1" applyProtection="1">
      <alignment vertical="center" wrapText="1" readingOrder="1"/>
      <protection locked="0"/>
    </xf>
    <xf numFmtId="4" fontId="20" fillId="4" borderId="5" xfId="4" applyNumberFormat="1" applyFont="1" applyBorder="1" applyAlignment="1" applyProtection="1">
      <alignment vertical="center" wrapText="1" readingOrder="1"/>
      <protection locked="0"/>
    </xf>
    <xf numFmtId="4" fontId="16" fillId="0" borderId="5" xfId="0" applyNumberFormat="1" applyFont="1" applyFill="1" applyBorder="1" applyAlignment="1">
      <alignment vertical="center"/>
    </xf>
    <xf numFmtId="4" fontId="19" fillId="0" borderId="5" xfId="0" applyNumberFormat="1" applyFont="1" applyFill="1" applyBorder="1" applyAlignment="1" applyProtection="1">
      <alignment vertical="center" wrapText="1" readingOrder="1"/>
      <protection locked="0"/>
    </xf>
    <xf numFmtId="4" fontId="15" fillId="0" borderId="5" xfId="0" applyNumberFormat="1" applyFont="1" applyFill="1" applyBorder="1" applyAlignment="1">
      <alignment vertical="center"/>
    </xf>
    <xf numFmtId="4" fontId="17" fillId="5" borderId="5" xfId="5" applyNumberFormat="1" applyFont="1" applyBorder="1" applyAlignment="1">
      <alignment vertical="center" wrapText="1"/>
    </xf>
    <xf numFmtId="4" fontId="17" fillId="5" borderId="5" xfId="5" applyNumberFormat="1" applyFont="1" applyBorder="1" applyAlignment="1">
      <alignment vertical="center"/>
    </xf>
    <xf numFmtId="0" fontId="20" fillId="3" borderId="5" xfId="3" applyFont="1" applyBorder="1" applyAlignment="1" applyProtection="1">
      <alignment vertical="center" wrapText="1" readingOrder="1"/>
      <protection locked="0"/>
    </xf>
    <xf numFmtId="4" fontId="20" fillId="3" borderId="5" xfId="3" applyNumberFormat="1" applyFont="1" applyBorder="1" applyAlignment="1" applyProtection="1">
      <alignment vertical="center" wrapText="1" readingOrder="1"/>
      <protection locked="0"/>
    </xf>
    <xf numFmtId="0" fontId="17" fillId="5" borderId="5" xfId="5" applyFont="1" applyBorder="1" applyAlignment="1">
      <alignment vertical="center"/>
    </xf>
    <xf numFmtId="4" fontId="20" fillId="4" borderId="5" xfId="4" applyNumberFormat="1" applyFont="1" applyBorder="1" applyAlignment="1" applyProtection="1">
      <alignment horizontal="right" vertical="center" wrapText="1" readingOrder="1"/>
      <protection locked="0"/>
    </xf>
    <xf numFmtId="4" fontId="20" fillId="4" borderId="5" xfId="4" applyNumberFormat="1" applyFont="1" applyBorder="1" applyAlignment="1">
      <alignment vertical="center"/>
    </xf>
    <xf numFmtId="4" fontId="20" fillId="3" borderId="5" xfId="3" applyNumberFormat="1" applyFont="1" applyBorder="1" applyAlignment="1" applyProtection="1">
      <alignment horizontal="right" vertical="center" wrapText="1" readingOrder="1"/>
      <protection locked="0"/>
    </xf>
    <xf numFmtId="4" fontId="20" fillId="3" borderId="5" xfId="3" applyNumberFormat="1" applyFont="1" applyBorder="1" applyAlignment="1">
      <alignment vertical="center" readingOrder="1"/>
    </xf>
    <xf numFmtId="0" fontId="18" fillId="0" borderId="5" xfId="0" applyFont="1" applyFill="1" applyBorder="1" applyAlignment="1" applyProtection="1">
      <alignment vertical="center" wrapText="1" readingOrder="1"/>
      <protection locked="0"/>
    </xf>
    <xf numFmtId="4" fontId="18" fillId="0" borderId="5" xfId="0" applyNumberFormat="1" applyFont="1" applyFill="1" applyBorder="1" applyAlignment="1" applyProtection="1">
      <alignment vertical="center" wrapText="1" readingOrder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4" fontId="22" fillId="0" borderId="5" xfId="0" applyNumberFormat="1" applyFont="1" applyBorder="1" applyAlignment="1">
      <alignment vertical="center"/>
    </xf>
    <xf numFmtId="0" fontId="19" fillId="0" borderId="5" xfId="0" applyFont="1" applyFill="1" applyBorder="1" applyAlignment="1" applyProtection="1">
      <alignment vertical="center" wrapText="1" readingOrder="1"/>
      <protection locked="0"/>
    </xf>
    <xf numFmtId="4" fontId="19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4" fontId="21" fillId="0" borderId="5" xfId="0" applyNumberFormat="1" applyFont="1" applyBorder="1" applyAlignment="1">
      <alignment vertical="center"/>
    </xf>
    <xf numFmtId="4" fontId="20" fillId="3" borderId="5" xfId="3" applyNumberFormat="1" applyFont="1" applyBorder="1" applyAlignment="1">
      <alignment vertical="center"/>
    </xf>
    <xf numFmtId="0" fontId="18" fillId="0" borderId="5" xfId="0" applyFont="1" applyFill="1" applyBorder="1" applyAlignment="1" applyProtection="1">
      <alignment horizontal="left" vertical="center" wrapText="1" readingOrder="1"/>
      <protection locked="0"/>
    </xf>
    <xf numFmtId="4" fontId="15" fillId="0" borderId="5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 applyProtection="1">
      <alignment horizontal="left" vertical="center" wrapText="1" readingOrder="1"/>
      <protection locked="0"/>
    </xf>
    <xf numFmtId="4" fontId="16" fillId="0" borderId="5" xfId="0" applyNumberFormat="1" applyFont="1" applyFill="1" applyBorder="1" applyAlignment="1">
      <alignment horizontal="right" vertical="center"/>
    </xf>
    <xf numFmtId="4" fontId="20" fillId="4" borderId="5" xfId="4" applyNumberFormat="1" applyFont="1" applyBorder="1" applyAlignment="1">
      <alignment vertical="center" readingOrder="1"/>
    </xf>
    <xf numFmtId="0" fontId="20" fillId="3" borderId="5" xfId="3" applyFont="1" applyBorder="1" applyAlignment="1" applyProtection="1">
      <alignment horizontal="left" vertical="center" wrapText="1" readingOrder="1"/>
      <protection locked="0"/>
    </xf>
    <xf numFmtId="4" fontId="23" fillId="0" borderId="5" xfId="3" applyNumberFormat="1" applyFont="1" applyFill="1" applyBorder="1" applyAlignment="1">
      <alignment vertical="center"/>
    </xf>
    <xf numFmtId="4" fontId="20" fillId="0" borderId="5" xfId="3" applyNumberFormat="1" applyFont="1" applyFill="1" applyBorder="1" applyAlignment="1">
      <alignment vertical="center"/>
    </xf>
    <xf numFmtId="49" fontId="25" fillId="6" borderId="4" xfId="7" applyNumberFormat="1" applyFont="1" applyAlignment="1" applyProtection="1">
      <alignment horizontal="center" vertical="center" wrapText="1" readingOrder="1"/>
      <protection locked="0"/>
    </xf>
    <xf numFmtId="0" fontId="26" fillId="0" borderId="0" xfId="0" applyFont="1" applyAlignment="1">
      <alignment vertical="center"/>
    </xf>
    <xf numFmtId="0" fontId="16" fillId="0" borderId="5" xfId="0" applyFont="1" applyBorder="1"/>
    <xf numFmtId="2" fontId="16" fillId="0" borderId="5" xfId="0" applyNumberFormat="1" applyFont="1" applyBorder="1"/>
    <xf numFmtId="4" fontId="19" fillId="0" borderId="5" xfId="0" applyNumberFormat="1" applyFont="1" applyFill="1" applyBorder="1" applyAlignment="1" applyProtection="1">
      <alignment horizontal="left" vertical="center" wrapText="1" readingOrder="1"/>
      <protection locked="0"/>
    </xf>
    <xf numFmtId="4" fontId="18" fillId="0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20" fillId="4" borderId="5" xfId="4" applyFont="1" applyBorder="1" applyAlignment="1" applyProtection="1">
      <alignment horizontal="left" vertical="top" wrapText="1" readingOrder="1"/>
      <protection locked="0"/>
    </xf>
    <xf numFmtId="4" fontId="20" fillId="4" borderId="5" xfId="4" applyNumberFormat="1" applyFont="1" applyBorder="1" applyAlignment="1" applyProtection="1">
      <alignment vertical="top" wrapText="1" readingOrder="1"/>
      <protection locked="0"/>
    </xf>
    <xf numFmtId="4" fontId="20" fillId="4" borderId="5" xfId="4" applyNumberFormat="1" applyFont="1" applyBorder="1" applyAlignment="1" applyProtection="1">
      <alignment horizontal="right" vertical="top" wrapText="1" readingOrder="1"/>
      <protection locked="0"/>
    </xf>
    <xf numFmtId="4" fontId="20" fillId="4" borderId="5" xfId="4" applyNumberFormat="1" applyFont="1" applyBorder="1"/>
    <xf numFmtId="0" fontId="20" fillId="3" borderId="5" xfId="3" applyFont="1" applyBorder="1" applyAlignment="1" applyProtection="1">
      <alignment horizontal="left" vertical="top" wrapText="1" readingOrder="1"/>
      <protection locked="0"/>
    </xf>
    <xf numFmtId="4" fontId="20" fillId="3" borderId="5" xfId="3" applyNumberFormat="1" applyFont="1" applyBorder="1" applyAlignment="1" applyProtection="1">
      <alignment vertical="top" wrapText="1" readingOrder="1"/>
      <protection locked="0"/>
    </xf>
    <xf numFmtId="4" fontId="20" fillId="3" borderId="5" xfId="3" applyNumberFormat="1" applyFont="1" applyBorder="1" applyAlignment="1" applyProtection="1">
      <alignment horizontal="right" vertical="top" wrapText="1" readingOrder="1"/>
      <protection locked="0"/>
    </xf>
    <xf numFmtId="4" fontId="20" fillId="3" borderId="5" xfId="3" applyNumberFormat="1" applyFont="1" applyBorder="1"/>
    <xf numFmtId="4" fontId="20" fillId="0" borderId="5" xfId="0" applyNumberFormat="1" applyFont="1" applyFill="1" applyBorder="1"/>
    <xf numFmtId="0" fontId="18" fillId="0" borderId="5" xfId="0" applyFont="1" applyFill="1" applyBorder="1" applyAlignment="1" applyProtection="1">
      <alignment horizontal="left" vertical="top" wrapText="1" readingOrder="1"/>
      <protection locked="0"/>
    </xf>
    <xf numFmtId="4" fontId="18" fillId="0" borderId="5" xfId="0" applyNumberFormat="1" applyFont="1" applyFill="1" applyBorder="1" applyAlignment="1" applyProtection="1">
      <alignment vertical="top" wrapText="1" readingOrder="1"/>
      <protection locked="0"/>
    </xf>
    <xf numFmtId="4" fontId="18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0" borderId="5" xfId="0" applyFont="1" applyFill="1" applyBorder="1" applyAlignment="1" applyProtection="1">
      <alignment vertical="top" wrapText="1" readingOrder="1"/>
      <protection locked="0"/>
    </xf>
    <xf numFmtId="4" fontId="19" fillId="0" borderId="5" xfId="0" applyNumberFormat="1" applyFont="1" applyFill="1" applyBorder="1" applyAlignment="1" applyProtection="1">
      <alignment vertical="top" wrapText="1" readingOrder="1"/>
      <protection locked="0"/>
    </xf>
    <xf numFmtId="4" fontId="19" fillId="0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0" borderId="5" xfId="0" applyFont="1" applyFill="1" applyBorder="1" applyAlignment="1" applyProtection="1">
      <alignment horizontal="left" vertical="top" wrapText="1" readingOrder="1"/>
      <protection locked="0"/>
    </xf>
    <xf numFmtId="49" fontId="25" fillId="6" borderId="6" xfId="7" applyNumberFormat="1" applyFont="1" applyBorder="1" applyAlignment="1" applyProtection="1">
      <alignment horizontal="center" vertical="center" wrapText="1" readingOrder="1"/>
      <protection locked="0"/>
    </xf>
    <xf numFmtId="4" fontId="2" fillId="3" borderId="5" xfId="3" applyNumberFormat="1" applyBorder="1" applyAlignment="1">
      <alignment vertical="center"/>
    </xf>
    <xf numFmtId="2" fontId="20" fillId="4" borderId="5" xfId="4" applyNumberFormat="1" applyFont="1" applyBorder="1"/>
    <xf numFmtId="2" fontId="20" fillId="3" borderId="5" xfId="3" applyNumberFormat="1" applyFont="1" applyBorder="1"/>
    <xf numFmtId="4" fontId="20" fillId="4" borderId="7" xfId="4" applyNumberFormat="1" applyFont="1" applyBorder="1" applyAlignment="1">
      <alignment vertical="center"/>
    </xf>
    <xf numFmtId="4" fontId="20" fillId="3" borderId="7" xfId="3" applyNumberFormat="1" applyFont="1" applyBorder="1"/>
    <xf numFmtId="4" fontId="23" fillId="0" borderId="7" xfId="0" applyNumberFormat="1" applyFont="1" applyFill="1" applyBorder="1"/>
    <xf numFmtId="4" fontId="20" fillId="0" borderId="7" xfId="0" applyNumberFormat="1" applyFont="1" applyFill="1" applyBorder="1"/>
    <xf numFmtId="4" fontId="20" fillId="4" borderId="7" xfId="4" applyNumberFormat="1" applyFont="1" applyBorder="1"/>
    <xf numFmtId="2" fontId="20" fillId="3" borderId="5" xfId="3" applyNumberFormat="1" applyFont="1" applyBorder="1" applyAlignment="1">
      <alignment vertical="center"/>
    </xf>
    <xf numFmtId="2" fontId="16" fillId="0" borderId="5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6" fillId="0" borderId="8" xfId="0" applyFont="1" applyFill="1" applyBorder="1"/>
    <xf numFmtId="0" fontId="16" fillId="0" borderId="11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9" fillId="0" borderId="5" xfId="0" applyFont="1" applyBorder="1" applyAlignment="1">
      <alignment vertical="center"/>
    </xf>
    <xf numFmtId="2" fontId="15" fillId="0" borderId="5" xfId="0" applyNumberFormat="1" applyFont="1" applyBorder="1" applyAlignment="1">
      <alignment vertical="center"/>
    </xf>
    <xf numFmtId="0" fontId="30" fillId="7" borderId="9" xfId="8" applyFont="1" applyAlignment="1">
      <alignment vertical="center"/>
    </xf>
    <xf numFmtId="0" fontId="20" fillId="3" borderId="5" xfId="3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5" fillId="0" borderId="0" xfId="0" applyNumberFormat="1" applyFont="1" applyFill="1" applyAlignment="1">
      <alignment horizontal="center" vertical="center"/>
    </xf>
    <xf numFmtId="0" fontId="10" fillId="0" borderId="0" xfId="0" applyFont="1"/>
    <xf numFmtId="0" fontId="31" fillId="0" borderId="0" xfId="0" applyFont="1"/>
    <xf numFmtId="4" fontId="16" fillId="0" borderId="0" xfId="0" applyNumberFormat="1" applyFont="1" applyFill="1" applyAlignment="1">
      <alignment horizontal="center" vertical="center"/>
    </xf>
    <xf numFmtId="0" fontId="27" fillId="7" borderId="9" xfId="8"/>
    <xf numFmtId="0" fontId="27" fillId="7" borderId="9" xfId="8" applyAlignment="1">
      <alignment horizontal="left" vertical="center"/>
    </xf>
    <xf numFmtId="0" fontId="27" fillId="7" borderId="9" xfId="8" applyAlignment="1">
      <alignment vertical="center"/>
    </xf>
    <xf numFmtId="4" fontId="27" fillId="7" borderId="9" xfId="8" applyNumberFormat="1" applyAlignment="1">
      <alignment vertical="center"/>
    </xf>
    <xf numFmtId="4" fontId="27" fillId="7" borderId="9" xfId="8" applyNumberFormat="1" applyAlignment="1" applyProtection="1">
      <alignment vertical="center" wrapText="1" readingOrder="1"/>
      <protection locked="0"/>
    </xf>
    <xf numFmtId="2" fontId="27" fillId="7" borderId="9" xfId="8" applyNumberFormat="1"/>
    <xf numFmtId="2" fontId="0" fillId="0" borderId="12" xfId="0" applyNumberFormat="1" applyBorder="1"/>
    <xf numFmtId="2" fontId="0" fillId="0" borderId="8" xfId="0" applyNumberFormat="1" applyBorder="1"/>
    <xf numFmtId="2" fontId="0" fillId="0" borderId="13" xfId="0" applyNumberFormat="1" applyBorder="1"/>
    <xf numFmtId="0" fontId="27" fillId="7" borderId="14" xfId="8" applyBorder="1"/>
    <xf numFmtId="0" fontId="27" fillId="7" borderId="15" xfId="8" applyBorder="1"/>
    <xf numFmtId="0" fontId="27" fillId="7" borderId="16" xfId="8" applyBorder="1"/>
    <xf numFmtId="0" fontId="27" fillId="7" borderId="17" xfId="8" applyBorder="1"/>
    <xf numFmtId="0" fontId="30" fillId="7" borderId="9" xfId="8" applyFont="1"/>
    <xf numFmtId="0" fontId="30" fillId="7" borderId="9" xfId="8" applyFont="1" applyAlignment="1">
      <alignment horizontal="center"/>
    </xf>
    <xf numFmtId="16" fontId="30" fillId="7" borderId="9" xfId="8" applyNumberFormat="1" applyFont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/>
    </xf>
    <xf numFmtId="1" fontId="30" fillId="7" borderId="9" xfId="8" applyNumberFormat="1" applyFont="1" applyAlignment="1">
      <alignment vertical="center"/>
    </xf>
    <xf numFmtId="2" fontId="28" fillId="0" borderId="5" xfId="0" applyNumberFormat="1" applyFont="1" applyBorder="1" applyAlignment="1">
      <alignment vertical="center"/>
    </xf>
    <xf numFmtId="4" fontId="15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4" fontId="16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4" fontId="15" fillId="0" borderId="5" xfId="0" applyNumberFormat="1" applyFont="1" applyFill="1" applyBorder="1" applyAlignment="1" applyProtection="1">
      <alignment vertical="center" wrapText="1" readingOrder="1"/>
      <protection locked="0"/>
    </xf>
    <xf numFmtId="4" fontId="16" fillId="0" borderId="5" xfId="0" applyNumberFormat="1" applyFont="1" applyFill="1" applyBorder="1" applyAlignment="1" applyProtection="1">
      <alignment vertical="center" wrapText="1" readingOrder="1"/>
      <protection locked="0"/>
    </xf>
    <xf numFmtId="2" fontId="16" fillId="3" borderId="5" xfId="3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2" fontId="15" fillId="0" borderId="0" xfId="0" applyNumberFormat="1" applyFont="1"/>
    <xf numFmtId="2" fontId="15" fillId="0" borderId="5" xfId="0" applyNumberFormat="1" applyFont="1" applyBorder="1"/>
    <xf numFmtId="0" fontId="15" fillId="0" borderId="0" xfId="6" applyFont="1" applyAlignment="1">
      <alignment horizontal="left"/>
    </xf>
    <xf numFmtId="0" fontId="15" fillId="0" borderId="0" xfId="6" applyFont="1"/>
    <xf numFmtId="2" fontId="15" fillId="0" borderId="0" xfId="6" applyNumberFormat="1" applyFont="1"/>
    <xf numFmtId="2" fontId="16" fillId="0" borderId="0" xfId="0" applyNumberFormat="1" applyFont="1" applyBorder="1"/>
    <xf numFmtId="0" fontId="10" fillId="0" borderId="0" xfId="6"/>
    <xf numFmtId="0" fontId="19" fillId="0" borderId="0" xfId="0" applyFont="1" applyFill="1" applyBorder="1" applyAlignment="1" applyProtection="1">
      <alignment vertical="center" wrapText="1" readingOrder="1"/>
      <protection locked="0"/>
    </xf>
    <xf numFmtId="4" fontId="19" fillId="0" borderId="0" xfId="0" applyNumberFormat="1" applyFont="1" applyFill="1" applyBorder="1" applyAlignment="1" applyProtection="1">
      <alignment vertical="center" wrapText="1" readingOrder="1"/>
      <protection locked="0"/>
    </xf>
    <xf numFmtId="4" fontId="19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2" fontId="0" fillId="0" borderId="0" xfId="0" applyNumberFormat="1"/>
    <xf numFmtId="0" fontId="23" fillId="3" borderId="5" xfId="3" applyFont="1" applyBorder="1" applyAlignment="1" applyProtection="1">
      <alignment vertical="center" wrapText="1" readingOrder="1"/>
      <protection locked="0"/>
    </xf>
    <xf numFmtId="4" fontId="23" fillId="3" borderId="5" xfId="3" applyNumberFormat="1" applyFont="1" applyBorder="1" applyAlignment="1" applyProtection="1">
      <alignment vertical="center" wrapText="1" readingOrder="1"/>
      <protection locked="0"/>
    </xf>
    <xf numFmtId="4" fontId="23" fillId="3" borderId="5" xfId="3" applyNumberFormat="1" applyFont="1" applyBorder="1" applyAlignment="1" applyProtection="1">
      <alignment horizontal="right" vertical="center" wrapText="1" readingOrder="1"/>
      <protection locked="0"/>
    </xf>
    <xf numFmtId="4" fontId="23" fillId="3" borderId="5" xfId="3" applyNumberFormat="1" applyFont="1" applyBorder="1" applyAlignment="1">
      <alignment vertical="center"/>
    </xf>
    <xf numFmtId="2" fontId="23" fillId="3" borderId="5" xfId="3" applyNumberFormat="1" applyFont="1" applyBorder="1"/>
    <xf numFmtId="2" fontId="15" fillId="0" borderId="0" xfId="0" applyNumberFormat="1" applyFont="1" applyBorder="1" applyAlignment="1">
      <alignment vertical="center"/>
    </xf>
    <xf numFmtId="2" fontId="10" fillId="0" borderId="8" xfId="0" applyNumberFormat="1" applyFont="1" applyBorder="1"/>
    <xf numFmtId="2" fontId="29" fillId="0" borderId="5" xfId="0" applyNumberFormat="1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2" fontId="30" fillId="7" borderId="9" xfId="8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2" applyNumberFormat="1" applyFont="1" applyFill="1" applyAlignment="1">
      <alignment horizontal="center" vertical="center" wrapText="1"/>
    </xf>
    <xf numFmtId="4" fontId="4" fillId="2" borderId="0" xfId="2" applyNumberFormat="1" applyAlignment="1">
      <alignment horizontal="center"/>
    </xf>
    <xf numFmtId="0" fontId="6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</cellXfs>
  <cellStyles count="10">
    <cellStyle name="20% - Isticanje4" xfId="3" builtinId="42"/>
    <cellStyle name="40% - Isticanje4" xfId="4" builtinId="43"/>
    <cellStyle name="60% - Isticanje4" xfId="5" builtinId="44"/>
    <cellStyle name="Isticanje4" xfId="2" builtinId="41"/>
    <cellStyle name="Izlaz" xfId="8" builtinId="21"/>
    <cellStyle name="Naslov 2" xfId="1" builtinId="17"/>
    <cellStyle name="Normalno" xfId="0" builtinId="0"/>
    <cellStyle name="Normalno 2" xfId="6" xr:uid="{00000000-0005-0000-0000-000007000000}"/>
    <cellStyle name="Normalno 2 2" xfId="9" xr:uid="{00000000-0005-0000-0000-000008000000}"/>
    <cellStyle name="Provjera ćelije" xfId="7" builtinId="2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0</xdr:row>
      <xdr:rowOff>17338</xdr:rowOff>
    </xdr:from>
    <xdr:to>
      <xdr:col>4</xdr:col>
      <xdr:colOff>123825</xdr:colOff>
      <xdr:row>4</xdr:row>
      <xdr:rowOff>57149</xdr:rowOff>
    </xdr:to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19275" y="17338"/>
          <a:ext cx="3905250" cy="8018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REPUBLIKA HRVATSKA – ISTARSKA ŽUPANIJA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Osnovna škola VLADIMIRA NAZORA – Rade Končara 72,  52450 Vrsar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:052 441-306, 441-425, Fax: 052 428-046, MB 3061787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OIB: 42561610611 , mail: </a:t>
          </a:r>
          <a:r>
            <a:rPr lang="hr-H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ured@os-vnazora-vrsar.skole.hr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614045</xdr:colOff>
      <xdr:row>4</xdr:row>
      <xdr:rowOff>123825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614045" cy="714375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0</xdr:row>
      <xdr:rowOff>17338</xdr:rowOff>
    </xdr:from>
    <xdr:to>
      <xdr:col>4</xdr:col>
      <xdr:colOff>628650</xdr:colOff>
      <xdr:row>5</xdr:row>
      <xdr:rowOff>123825</xdr:rowOff>
    </xdr:to>
    <xdr:sp macro="" textlink="">
      <xdr:nvSpPr>
        <xdr:cNvPr id="4" name="TekstniOkvi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66900" y="17338"/>
          <a:ext cx="4305300" cy="9161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REPUBLIKA HRVATSKA – ISTARSKA ŽUPANIJA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Osnovna škola VLADIMIRA NAZORA – Rade Končara 72,  52450 Vrsar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:052 441-306, 441-425, Fax: 052 428-046, MB 3061787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OIB: 42561610611 , mail: </a:t>
          </a:r>
          <a:r>
            <a:rPr lang="hr-H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ured@os-vnazora-vrsar.skole.hr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1000125</xdr:colOff>
      <xdr:row>4</xdr:row>
      <xdr:rowOff>133350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1000125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0</xdr:row>
      <xdr:rowOff>17338</xdr:rowOff>
    </xdr:from>
    <xdr:to>
      <xdr:col>4</xdr:col>
      <xdr:colOff>504825</xdr:colOff>
      <xdr:row>5</xdr:row>
      <xdr:rowOff>57149</xdr:rowOff>
    </xdr:to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819274" y="17338"/>
          <a:ext cx="4286251" cy="8018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REPUBLIKA HRVATSKA – ISTARSKA ŽUPANIJA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Osnovna škola VLADIMIRA NAZORA – Rade Končara 72,  52450 Vrsar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:052 441-306, 441-425, Fax: 052 428-046, MB 3061787</a:t>
          </a:r>
        </a:p>
        <a:p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OIB: 42561610611 , mail: </a:t>
          </a:r>
          <a:r>
            <a:rPr lang="hr-H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ured@os-vnazora-vrsar.skole.hr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823595</xdr:colOff>
      <xdr:row>5</xdr:row>
      <xdr:rowOff>19050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57150"/>
          <a:ext cx="82359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opLeftCell="A34" workbookViewId="0">
      <selection activeCell="B7" sqref="B7"/>
    </sheetView>
  </sheetViews>
  <sheetFormatPr defaultRowHeight="12.75" x14ac:dyDescent="0.2"/>
  <cols>
    <col min="2" max="2" width="44.7109375" customWidth="1"/>
    <col min="3" max="3" width="13.85546875" customWidth="1"/>
    <col min="4" max="4" width="15.42578125" customWidth="1"/>
    <col min="5" max="5" width="17" customWidth="1"/>
    <col min="9" max="9" width="11.5703125" customWidth="1"/>
  </cols>
  <sheetData>
    <row r="1" spans="1:5" x14ac:dyDescent="0.2">
      <c r="A1" s="61" t="s">
        <v>177</v>
      </c>
      <c r="B1" s="62"/>
      <c r="C1" s="62"/>
      <c r="D1" s="62"/>
      <c r="E1" s="61"/>
    </row>
    <row r="2" spans="1:5" x14ac:dyDescent="0.2">
      <c r="A2" s="61"/>
      <c r="B2" s="62"/>
      <c r="C2" s="62"/>
      <c r="D2" s="62"/>
      <c r="E2" s="61"/>
    </row>
    <row r="3" spans="1:5" x14ac:dyDescent="0.2">
      <c r="A3" s="61"/>
      <c r="B3" s="62"/>
      <c r="C3" s="62"/>
      <c r="D3" s="62"/>
      <c r="E3" s="61"/>
    </row>
    <row r="4" spans="1:5" x14ac:dyDescent="0.2">
      <c r="A4" s="61"/>
      <c r="B4" s="62"/>
      <c r="C4" s="62"/>
      <c r="D4" s="62"/>
      <c r="E4" s="61"/>
    </row>
    <row r="5" spans="1:5" x14ac:dyDescent="0.2">
      <c r="A5" s="61"/>
      <c r="B5" s="62"/>
      <c r="C5" s="62"/>
      <c r="D5" s="62"/>
      <c r="E5" s="61"/>
    </row>
    <row r="6" spans="1:5" x14ac:dyDescent="0.2">
      <c r="A6" s="63" t="s">
        <v>139</v>
      </c>
      <c r="B6" s="63" t="s">
        <v>256</v>
      </c>
      <c r="C6" s="62"/>
      <c r="D6" s="62"/>
      <c r="E6" s="61"/>
    </row>
    <row r="7" spans="1:5" x14ac:dyDescent="0.2">
      <c r="A7" s="63" t="s">
        <v>140</v>
      </c>
      <c r="B7" s="63" t="s">
        <v>257</v>
      </c>
      <c r="C7" s="62"/>
      <c r="D7" s="62"/>
      <c r="E7" s="61"/>
    </row>
    <row r="8" spans="1:5" x14ac:dyDescent="0.2">
      <c r="A8" s="63" t="s">
        <v>141</v>
      </c>
      <c r="B8" s="63" t="s">
        <v>255</v>
      </c>
      <c r="C8" s="62"/>
      <c r="D8" s="62"/>
      <c r="E8" s="61"/>
    </row>
    <row r="9" spans="1:5" x14ac:dyDescent="0.2">
      <c r="A9" s="61"/>
      <c r="B9" s="62"/>
      <c r="C9" s="62"/>
      <c r="D9" s="62"/>
      <c r="E9" s="61"/>
    </row>
    <row r="10" spans="1:5" x14ac:dyDescent="0.2">
      <c r="A10" s="204" t="s">
        <v>252</v>
      </c>
      <c r="B10" s="204"/>
      <c r="C10" s="204"/>
      <c r="D10" s="204"/>
      <c r="E10" s="61"/>
    </row>
    <row r="11" spans="1:5" x14ac:dyDescent="0.2">
      <c r="A11" s="205" t="s">
        <v>230</v>
      </c>
      <c r="B11" s="206"/>
      <c r="C11" s="206"/>
      <c r="D11" s="206"/>
      <c r="E11" s="61"/>
    </row>
    <row r="12" spans="1:5" ht="13.5" thickBot="1" x14ac:dyDescent="0.25">
      <c r="A12" s="154"/>
      <c r="B12" s="151" t="s">
        <v>253</v>
      </c>
      <c r="C12" s="154"/>
      <c r="D12" s="154"/>
      <c r="E12" s="61"/>
    </row>
    <row r="13" spans="1:5" ht="14.25" thickTop="1" thickBot="1" x14ac:dyDescent="0.25">
      <c r="A13" s="106" t="s">
        <v>134</v>
      </c>
      <c r="B13" s="106" t="s">
        <v>135</v>
      </c>
      <c r="C13" s="106" t="s">
        <v>231</v>
      </c>
      <c r="D13" s="106" t="s">
        <v>232</v>
      </c>
      <c r="E13" s="106" t="s">
        <v>233</v>
      </c>
    </row>
    <row r="14" spans="1:5" ht="14.25" thickTop="1" thickBot="1" x14ac:dyDescent="0.25">
      <c r="A14" s="106"/>
      <c r="B14" s="106" t="s">
        <v>142</v>
      </c>
      <c r="C14" s="106"/>
      <c r="D14" s="106"/>
      <c r="E14" s="106"/>
    </row>
    <row r="15" spans="1:5" ht="13.5" thickTop="1" x14ac:dyDescent="0.2">
      <c r="A15" s="74" t="s">
        <v>130</v>
      </c>
      <c r="B15" s="74"/>
      <c r="C15" s="202">
        <v>7327288.8600000003</v>
      </c>
      <c r="D15" s="202">
        <v>7256052</v>
      </c>
      <c r="E15" s="202">
        <v>7256052</v>
      </c>
    </row>
    <row r="16" spans="1:5" x14ac:dyDescent="0.2">
      <c r="A16" s="75" t="s">
        <v>131</v>
      </c>
      <c r="B16" s="74"/>
      <c r="C16" s="200">
        <f>C23</f>
        <v>7327288.8600000003</v>
      </c>
      <c r="D16" s="200">
        <v>7256052</v>
      </c>
      <c r="E16" s="200">
        <v>7256052</v>
      </c>
    </row>
    <row r="17" spans="1:5" x14ac:dyDescent="0.2">
      <c r="A17" s="74" t="s">
        <v>10</v>
      </c>
      <c r="B17" s="74"/>
      <c r="C17" s="202">
        <f>C19-C18</f>
        <v>7218443.8600000003</v>
      </c>
      <c r="D17" s="202">
        <f>D19-D18</f>
        <v>7146207</v>
      </c>
      <c r="E17" s="202">
        <f>E19-E18</f>
        <v>7146207</v>
      </c>
    </row>
    <row r="18" spans="1:5" x14ac:dyDescent="0.2">
      <c r="A18" s="74" t="s">
        <v>132</v>
      </c>
      <c r="B18" s="74"/>
      <c r="C18" s="202">
        <v>109845</v>
      </c>
      <c r="D18" s="202">
        <v>109845</v>
      </c>
      <c r="E18" s="202">
        <v>109845</v>
      </c>
    </row>
    <row r="19" spans="1:5" x14ac:dyDescent="0.2">
      <c r="A19" s="75" t="s">
        <v>133</v>
      </c>
      <c r="B19" s="74"/>
      <c r="C19" s="200">
        <f>C37</f>
        <v>7328288.8600000003</v>
      </c>
      <c r="D19" s="200">
        <f>D37</f>
        <v>7256052</v>
      </c>
      <c r="E19" s="200">
        <f>E37</f>
        <v>7256052</v>
      </c>
    </row>
    <row r="20" spans="1:5" ht="13.5" thickBot="1" x14ac:dyDescent="0.25">
      <c r="A20" s="141" t="s">
        <v>254</v>
      </c>
      <c r="B20" s="74"/>
      <c r="C20" s="138">
        <v>-1000</v>
      </c>
      <c r="D20" s="138"/>
      <c r="E20" s="201"/>
    </row>
    <row r="21" spans="1:5" ht="13.5" thickTop="1" x14ac:dyDescent="0.2">
      <c r="A21" s="144"/>
      <c r="B21" s="150" t="s">
        <v>226</v>
      </c>
      <c r="C21" s="139"/>
      <c r="D21" s="142"/>
      <c r="E21" s="142"/>
    </row>
    <row r="22" spans="1:5" x14ac:dyDescent="0.2">
      <c r="A22" s="148" t="s">
        <v>187</v>
      </c>
      <c r="B22" s="148" t="s">
        <v>188</v>
      </c>
      <c r="C22" s="172">
        <v>2022</v>
      </c>
      <c r="D22" s="172">
        <v>2023</v>
      </c>
      <c r="E22" s="172">
        <v>2024</v>
      </c>
    </row>
    <row r="23" spans="1:5" x14ac:dyDescent="0.2">
      <c r="A23" s="149">
        <v>6</v>
      </c>
      <c r="B23" s="149" t="s">
        <v>130</v>
      </c>
      <c r="C23" s="178">
        <f>C24+C27+C32+C34</f>
        <v>7327288.8600000003</v>
      </c>
      <c r="D23" s="178">
        <f>D24+D27+D32+D34</f>
        <v>7256052</v>
      </c>
      <c r="E23" s="178">
        <f>E24+E27+E32</f>
        <v>7256052</v>
      </c>
    </row>
    <row r="24" spans="1:5" x14ac:dyDescent="0.2">
      <c r="A24" s="74">
        <v>63</v>
      </c>
      <c r="B24" s="146" t="s">
        <v>189</v>
      </c>
      <c r="C24" s="199">
        <f>C25+C26</f>
        <v>5938980</v>
      </c>
      <c r="D24" s="138">
        <v>5938980</v>
      </c>
      <c r="E24" s="138">
        <v>5938980</v>
      </c>
    </row>
    <row r="25" spans="1:5" x14ac:dyDescent="0.2">
      <c r="A25" s="74">
        <v>636</v>
      </c>
      <c r="B25" s="146" t="s">
        <v>190</v>
      </c>
      <c r="C25" s="199">
        <f>894980+5032000</f>
        <v>5926980</v>
      </c>
      <c r="D25" s="173"/>
      <c r="E25" s="173"/>
    </row>
    <row r="26" spans="1:5" x14ac:dyDescent="0.2">
      <c r="A26" s="74">
        <v>638</v>
      </c>
      <c r="B26" s="74" t="s">
        <v>191</v>
      </c>
      <c r="C26" s="138">
        <v>12000</v>
      </c>
      <c r="D26" s="173"/>
      <c r="E26" s="173"/>
    </row>
    <row r="27" spans="1:5" x14ac:dyDescent="0.2">
      <c r="A27" s="74">
        <v>65</v>
      </c>
      <c r="B27" s="74" t="s">
        <v>192</v>
      </c>
      <c r="C27" s="138">
        <f>C28</f>
        <v>384500</v>
      </c>
      <c r="D27" s="138">
        <v>385500</v>
      </c>
      <c r="E27" s="138">
        <v>385500</v>
      </c>
    </row>
    <row r="28" spans="1:5" x14ac:dyDescent="0.2">
      <c r="A28" s="74">
        <v>652</v>
      </c>
      <c r="B28" s="74" t="s">
        <v>193</v>
      </c>
      <c r="C28" s="138">
        <f>385500-1000</f>
        <v>384500</v>
      </c>
      <c r="D28" s="173"/>
      <c r="E28" s="173"/>
    </row>
    <row r="29" spans="1:5" x14ac:dyDescent="0.2">
      <c r="A29" s="74">
        <v>66</v>
      </c>
      <c r="B29" s="74" t="s">
        <v>194</v>
      </c>
      <c r="C29" s="138"/>
      <c r="D29" s="138"/>
      <c r="E29" s="138"/>
    </row>
    <row r="30" spans="1:5" x14ac:dyDescent="0.2">
      <c r="A30" s="74">
        <v>661</v>
      </c>
      <c r="B30" s="74" t="s">
        <v>195</v>
      </c>
      <c r="C30" s="138"/>
      <c r="D30" s="138"/>
      <c r="E30" s="138"/>
    </row>
    <row r="31" spans="1:5" x14ac:dyDescent="0.2">
      <c r="A31" s="74">
        <v>663</v>
      </c>
      <c r="B31" s="74" t="s">
        <v>196</v>
      </c>
      <c r="C31" s="138"/>
      <c r="D31" s="138"/>
      <c r="E31" s="138"/>
    </row>
    <row r="32" spans="1:5" x14ac:dyDescent="0.2">
      <c r="A32" s="74">
        <v>67</v>
      </c>
      <c r="B32" s="74" t="s">
        <v>197</v>
      </c>
      <c r="C32" s="138">
        <f>C33</f>
        <v>1003808.86</v>
      </c>
      <c r="D32" s="138">
        <f>C32-72236.86</f>
        <v>931572</v>
      </c>
      <c r="E32" s="138">
        <f>D32</f>
        <v>931572</v>
      </c>
    </row>
    <row r="33" spans="1:9" x14ac:dyDescent="0.2">
      <c r="A33" s="74">
        <v>671</v>
      </c>
      <c r="B33" s="74" t="s">
        <v>198</v>
      </c>
      <c r="C33" s="138">
        <v>1003808.86</v>
      </c>
      <c r="D33" s="138"/>
      <c r="E33" s="138"/>
    </row>
    <row r="34" spans="1:9" x14ac:dyDescent="0.2">
      <c r="A34" s="74">
        <v>68</v>
      </c>
      <c r="B34" s="74" t="s">
        <v>199</v>
      </c>
      <c r="C34" s="138"/>
      <c r="D34" s="138"/>
      <c r="E34" s="138"/>
    </row>
    <row r="35" spans="1:9" x14ac:dyDescent="0.2">
      <c r="A35" s="74">
        <v>683</v>
      </c>
      <c r="B35" s="74" t="s">
        <v>200</v>
      </c>
      <c r="C35" s="138"/>
      <c r="D35" s="138"/>
      <c r="E35" s="138"/>
    </row>
    <row r="36" spans="1:9" x14ac:dyDescent="0.2">
      <c r="A36" s="148" t="s">
        <v>187</v>
      </c>
      <c r="B36" s="148" t="s">
        <v>201</v>
      </c>
      <c r="C36" s="203" t="s">
        <v>227</v>
      </c>
      <c r="D36" s="203" t="s">
        <v>228</v>
      </c>
      <c r="E36" s="203" t="s">
        <v>229</v>
      </c>
    </row>
    <row r="37" spans="1:9" x14ac:dyDescent="0.2">
      <c r="A37" s="149"/>
      <c r="B37" s="149" t="s">
        <v>137</v>
      </c>
      <c r="C37" s="178">
        <f>C38+C53</f>
        <v>7328288.8600000003</v>
      </c>
      <c r="D37" s="137">
        <f>D38+D53</f>
        <v>7256052</v>
      </c>
      <c r="E37" s="137">
        <f>E38+E53</f>
        <v>7256052</v>
      </c>
    </row>
    <row r="38" spans="1:9" x14ac:dyDescent="0.2">
      <c r="A38" s="75">
        <v>3</v>
      </c>
      <c r="B38" s="75" t="s">
        <v>10</v>
      </c>
      <c r="C38" s="147">
        <f>C39+C43+C49+C51</f>
        <v>7218443.8600000003</v>
      </c>
      <c r="D38" s="147">
        <f>D39+D43+D49+D51</f>
        <v>7146207</v>
      </c>
      <c r="E38" s="147">
        <f>E39+E43+E49+E51</f>
        <v>7146207</v>
      </c>
    </row>
    <row r="39" spans="1:9" x14ac:dyDescent="0.2">
      <c r="A39" s="75">
        <v>31</v>
      </c>
      <c r="B39" s="75" t="s">
        <v>56</v>
      </c>
      <c r="C39" s="147">
        <f>4835000+404585+169800+10279.69+60957.17</f>
        <v>5480621.8600000003</v>
      </c>
      <c r="D39" s="147">
        <f>C39-10279.69-60957.17</f>
        <v>5409385</v>
      </c>
      <c r="E39" s="147">
        <v>5409385</v>
      </c>
    </row>
    <row r="40" spans="1:9" x14ac:dyDescent="0.2">
      <c r="A40" s="74">
        <v>311</v>
      </c>
      <c r="B40" s="74" t="s">
        <v>202</v>
      </c>
      <c r="C40" s="138">
        <f>4020000+300085+126800+10279.69+48957.17</f>
        <v>4506121.8600000003</v>
      </c>
      <c r="D40" s="138"/>
      <c r="E40" s="138"/>
    </row>
    <row r="41" spans="1:9" x14ac:dyDescent="0.2">
      <c r="A41" s="74">
        <v>312</v>
      </c>
      <c r="B41" s="74" t="s">
        <v>203</v>
      </c>
      <c r="C41" s="138">
        <f>135000+49000+20000+3000</f>
        <v>207000</v>
      </c>
      <c r="D41" s="138"/>
      <c r="E41" s="138"/>
    </row>
    <row r="42" spans="1:9" x14ac:dyDescent="0.2">
      <c r="A42" s="74">
        <v>313</v>
      </c>
      <c r="B42" s="74" t="s">
        <v>62</v>
      </c>
      <c r="C42" s="138">
        <f>680000+55500+23000+9000</f>
        <v>767500</v>
      </c>
      <c r="D42" s="138"/>
      <c r="E42" s="138"/>
    </row>
    <row r="43" spans="1:9" x14ac:dyDescent="0.2">
      <c r="A43" s="75">
        <v>32</v>
      </c>
      <c r="B43" s="75" t="s">
        <v>12</v>
      </c>
      <c r="C43" s="147">
        <f>191236+25219+4500+192000+188500+379800+55000+20000+30000+12500+5635+2400+23950+10050+3525+1500+10570+4500+4935+2100+4580+1950+3520+1500+4225+1800+3170+1330+1410+600+5500+12000+1000</f>
        <v>1210505</v>
      </c>
      <c r="D43" s="147">
        <f>C43-1000</f>
        <v>1209505</v>
      </c>
      <c r="E43" s="147">
        <v>1209505</v>
      </c>
    </row>
    <row r="44" spans="1:9" x14ac:dyDescent="0.2">
      <c r="A44" s="74">
        <v>321</v>
      </c>
      <c r="B44" s="74" t="s">
        <v>204</v>
      </c>
      <c r="C44" s="138">
        <f>29000+150000+1400+30000+12500+2006+890+2115+900+2113+900+2816+1200+1000</f>
        <v>236840</v>
      </c>
      <c r="D44" s="138"/>
      <c r="E44" s="138"/>
      <c r="I44" s="142"/>
    </row>
    <row r="45" spans="1:9" x14ac:dyDescent="0.2">
      <c r="A45" s="74">
        <v>322</v>
      </c>
      <c r="B45" s="74" t="s">
        <v>205</v>
      </c>
      <c r="C45" s="138">
        <f>60300+180000+361000+75000+2820+1200+1730+760+705+300+1000+12000</f>
        <v>696815</v>
      </c>
      <c r="D45" s="138"/>
      <c r="E45" s="138"/>
      <c r="I45" s="142"/>
    </row>
    <row r="46" spans="1:9" x14ac:dyDescent="0.2">
      <c r="A46" s="74">
        <v>323</v>
      </c>
      <c r="B46" s="74" t="s">
        <v>18</v>
      </c>
      <c r="C46" s="138">
        <f>96186+25219+20000+17400+5635+2400+20430+8570+3170+1330+1760+750+1407+600+1410+600+500</f>
        <v>207367</v>
      </c>
      <c r="D46" s="138"/>
      <c r="E46" s="138"/>
      <c r="I46" s="142"/>
    </row>
    <row r="47" spans="1:9" x14ac:dyDescent="0.2">
      <c r="A47" s="74">
        <v>324</v>
      </c>
      <c r="B47" s="74" t="s">
        <v>78</v>
      </c>
      <c r="C47" s="138">
        <f>1760+740+3205+1340</f>
        <v>7045</v>
      </c>
      <c r="D47" s="138"/>
      <c r="E47" s="138"/>
      <c r="I47" s="142"/>
    </row>
    <row r="48" spans="1:9" x14ac:dyDescent="0.2">
      <c r="A48" s="74">
        <v>329</v>
      </c>
      <c r="B48" s="74" t="s">
        <v>206</v>
      </c>
      <c r="C48" s="138">
        <f>5750+4500+22000+8500+1760+740+3525+1500+2574+1080+1409+600+3170+1330+4000</f>
        <v>62438</v>
      </c>
      <c r="D48" s="138"/>
      <c r="E48" s="138"/>
      <c r="I48" s="142"/>
    </row>
    <row r="49" spans="1:9" x14ac:dyDescent="0.2">
      <c r="A49" s="75">
        <v>34</v>
      </c>
      <c r="B49" s="75" t="s">
        <v>22</v>
      </c>
      <c r="C49" s="147">
        <f>3500+5000+1200</f>
        <v>9700</v>
      </c>
      <c r="D49" s="147">
        <v>9700</v>
      </c>
      <c r="E49" s="147">
        <v>9700</v>
      </c>
      <c r="I49" s="197"/>
    </row>
    <row r="50" spans="1:9" x14ac:dyDescent="0.2">
      <c r="A50" s="74">
        <v>343</v>
      </c>
      <c r="B50" s="74" t="s">
        <v>24</v>
      </c>
      <c r="C50" s="138">
        <v>9700</v>
      </c>
      <c r="D50" s="138"/>
      <c r="E50" s="138"/>
      <c r="I50" s="142"/>
    </row>
    <row r="51" spans="1:9" x14ac:dyDescent="0.2">
      <c r="A51" s="75">
        <v>37</v>
      </c>
      <c r="B51" s="75" t="s">
        <v>207</v>
      </c>
      <c r="C51" s="147">
        <v>517617</v>
      </c>
      <c r="D51" s="147">
        <v>517617</v>
      </c>
      <c r="E51" s="147">
        <v>517617</v>
      </c>
      <c r="I51" s="191"/>
    </row>
    <row r="52" spans="1:9" x14ac:dyDescent="0.2">
      <c r="A52" s="74">
        <v>372</v>
      </c>
      <c r="B52" s="74" t="s">
        <v>207</v>
      </c>
      <c r="C52" s="138">
        <v>517617</v>
      </c>
      <c r="D52" s="138"/>
      <c r="E52" s="138"/>
    </row>
    <row r="53" spans="1:9" x14ac:dyDescent="0.2">
      <c r="A53" s="75">
        <v>4</v>
      </c>
      <c r="B53" s="75" t="s">
        <v>209</v>
      </c>
      <c r="C53" s="147">
        <f>C54+C56</f>
        <v>109845</v>
      </c>
      <c r="D53" s="147">
        <v>109845</v>
      </c>
      <c r="E53" s="147">
        <v>109845</v>
      </c>
    </row>
    <row r="54" spans="1:9" x14ac:dyDescent="0.2">
      <c r="A54" s="75">
        <v>41</v>
      </c>
      <c r="B54" s="75" t="s">
        <v>210</v>
      </c>
      <c r="C54" s="147">
        <f>56900+23850</f>
        <v>80750</v>
      </c>
      <c r="D54" s="147">
        <v>80750</v>
      </c>
      <c r="E54" s="147">
        <v>80750</v>
      </c>
    </row>
    <row r="55" spans="1:9" x14ac:dyDescent="0.2">
      <c r="A55" s="74">
        <v>412</v>
      </c>
      <c r="B55" s="74" t="s">
        <v>88</v>
      </c>
      <c r="C55" s="138">
        <v>80750</v>
      </c>
      <c r="D55" s="138"/>
      <c r="E55" s="138"/>
    </row>
    <row r="56" spans="1:9" x14ac:dyDescent="0.2">
      <c r="A56" s="75">
        <v>42</v>
      </c>
      <c r="B56" s="75" t="s">
        <v>211</v>
      </c>
      <c r="C56" s="147">
        <f>1410+600+705+300+3170+1370+1500+14090+5950</f>
        <v>29095</v>
      </c>
      <c r="D56" s="147">
        <v>29095</v>
      </c>
      <c r="E56" s="147">
        <v>29095</v>
      </c>
    </row>
    <row r="57" spans="1:9" x14ac:dyDescent="0.2">
      <c r="A57" s="74">
        <v>422</v>
      </c>
      <c r="B57" s="74" t="s">
        <v>108</v>
      </c>
      <c r="C57" s="138">
        <f>3170+1370+1500</f>
        <v>6040</v>
      </c>
      <c r="D57" s="138"/>
      <c r="E57" s="138"/>
    </row>
    <row r="58" spans="1:9" x14ac:dyDescent="0.2">
      <c r="A58" s="74">
        <v>424</v>
      </c>
      <c r="B58" s="74" t="s">
        <v>208</v>
      </c>
      <c r="C58" s="138">
        <f>1410+600+705+300+14090+5950</f>
        <v>23055</v>
      </c>
      <c r="D58" s="138"/>
      <c r="E58" s="138"/>
    </row>
    <row r="59" spans="1:9" x14ac:dyDescent="0.2">
      <c r="A59" s="144"/>
      <c r="B59" s="144"/>
      <c r="C59" s="139"/>
      <c r="D59" s="142"/>
      <c r="E59" s="142"/>
    </row>
  </sheetData>
  <mergeCells count="2">
    <mergeCell ref="A10:D10"/>
    <mergeCell ref="A11:D1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4"/>
  <sheetViews>
    <sheetView workbookViewId="0">
      <selection activeCell="B2" sqref="B2"/>
    </sheetView>
  </sheetViews>
  <sheetFormatPr defaultRowHeight="12.75" x14ac:dyDescent="0.2"/>
  <cols>
    <col min="1" max="1" width="6.85546875" customWidth="1"/>
    <col min="2" max="2" width="40.5703125" customWidth="1"/>
    <col min="3" max="3" width="11" customWidth="1"/>
    <col min="4" max="4" width="12.28515625" customWidth="1"/>
    <col min="5" max="5" width="10.85546875" customWidth="1"/>
    <col min="6" max="6" width="13" customWidth="1"/>
    <col min="7" max="7" width="10.28515625" customWidth="1"/>
    <col min="8" max="8" width="16.85546875" customWidth="1"/>
    <col min="9" max="9" width="11.28515625" customWidth="1"/>
    <col min="10" max="10" width="10.5703125" customWidth="1"/>
    <col min="11" max="11" width="11.42578125" customWidth="1"/>
  </cols>
  <sheetData>
    <row r="2" spans="1:12" x14ac:dyDescent="0.2">
      <c r="B2" s="153" t="s">
        <v>250</v>
      </c>
    </row>
    <row r="4" spans="1:12" x14ac:dyDescent="0.2">
      <c r="B4" s="153" t="s">
        <v>220</v>
      </c>
    </row>
    <row r="5" spans="1:12" ht="15" x14ac:dyDescent="0.25">
      <c r="C5" s="167"/>
      <c r="D5" s="164" t="s">
        <v>222</v>
      </c>
      <c r="E5" s="165" t="s">
        <v>221</v>
      </c>
      <c r="F5" s="165"/>
      <c r="G5" s="155"/>
      <c r="H5" s="166" t="s">
        <v>217</v>
      </c>
      <c r="I5" s="155"/>
      <c r="J5" s="155"/>
    </row>
    <row r="6" spans="1:12" ht="15" x14ac:dyDescent="0.25">
      <c r="A6" s="155"/>
      <c r="B6" s="155" t="s">
        <v>213</v>
      </c>
      <c r="C6" s="155" t="s">
        <v>249</v>
      </c>
      <c r="D6" s="155" t="s">
        <v>136</v>
      </c>
      <c r="E6" s="155" t="s">
        <v>212</v>
      </c>
      <c r="F6" s="155" t="s">
        <v>214</v>
      </c>
      <c r="G6" s="155" t="s">
        <v>223</v>
      </c>
      <c r="H6" s="167" t="s">
        <v>218</v>
      </c>
      <c r="I6" s="155" t="s">
        <v>247</v>
      </c>
      <c r="J6" s="155" t="s">
        <v>248</v>
      </c>
      <c r="K6" s="152"/>
      <c r="L6" s="152"/>
    </row>
    <row r="7" spans="1:12" ht="15" x14ac:dyDescent="0.25">
      <c r="A7" s="155" t="s">
        <v>134</v>
      </c>
      <c r="B7" s="155"/>
      <c r="C7" s="155"/>
      <c r="D7" s="155">
        <v>671</v>
      </c>
      <c r="E7" s="155">
        <v>636</v>
      </c>
      <c r="F7" s="155">
        <v>636</v>
      </c>
      <c r="G7" s="155">
        <v>638</v>
      </c>
      <c r="H7" s="155" t="s">
        <v>219</v>
      </c>
      <c r="I7" s="155"/>
      <c r="J7" s="155"/>
      <c r="K7" s="152"/>
      <c r="L7" s="152"/>
    </row>
    <row r="8" spans="1:12" x14ac:dyDescent="0.2">
      <c r="A8" s="169">
        <v>1</v>
      </c>
      <c r="B8" s="169">
        <v>2</v>
      </c>
      <c r="C8" s="168" t="s">
        <v>224</v>
      </c>
      <c r="D8" s="169">
        <v>4</v>
      </c>
      <c r="E8" s="169">
        <v>5</v>
      </c>
      <c r="F8" s="169">
        <v>6</v>
      </c>
      <c r="G8" s="169">
        <v>8</v>
      </c>
      <c r="H8" s="169">
        <v>7</v>
      </c>
      <c r="I8" s="169">
        <v>9</v>
      </c>
      <c r="J8" s="170" t="s">
        <v>225</v>
      </c>
      <c r="K8" s="152"/>
      <c r="L8" s="152"/>
    </row>
    <row r="9" spans="1:12" ht="15" x14ac:dyDescent="0.25">
      <c r="A9" s="156">
        <v>3</v>
      </c>
      <c r="B9" s="157" t="s">
        <v>10</v>
      </c>
      <c r="C9" s="160">
        <f>C10+C15+C22+C24</f>
        <v>7218443.8600000003</v>
      </c>
      <c r="D9" s="161">
        <f>D10+D15+D22+D24</f>
        <v>1003808.86</v>
      </c>
      <c r="E9" s="161">
        <f>E10+E15+E22+E24</f>
        <v>5032000</v>
      </c>
      <c r="F9" s="161">
        <f>F10+F15</f>
        <v>785135</v>
      </c>
      <c r="G9" s="161">
        <v>12000</v>
      </c>
      <c r="H9" s="161">
        <f>H15+H22</f>
        <v>385500</v>
      </c>
      <c r="I9" s="160">
        <f>I10+I15+I22+I24</f>
        <v>7146207</v>
      </c>
      <c r="J9" s="160">
        <f>J10+J15+J22+J24</f>
        <v>7146207</v>
      </c>
    </row>
    <row r="10" spans="1:12" ht="15" x14ac:dyDescent="0.25">
      <c r="A10" s="156">
        <v>31</v>
      </c>
      <c r="B10" s="157" t="s">
        <v>56</v>
      </c>
      <c r="C10" s="160">
        <f>C11+C12+C13</f>
        <v>5480621.8600000003</v>
      </c>
      <c r="D10" s="162">
        <f>D11+D12+D13</f>
        <v>71236.86</v>
      </c>
      <c r="E10" s="162">
        <f>E11+E12+E13</f>
        <v>4835000</v>
      </c>
      <c r="F10" s="162">
        <f>F11+F12+F13</f>
        <v>574385</v>
      </c>
      <c r="G10" s="162"/>
      <c r="H10" s="162"/>
      <c r="I10" s="160">
        <v>5409385</v>
      </c>
      <c r="J10" s="160">
        <v>5409385</v>
      </c>
    </row>
    <row r="11" spans="1:12" ht="15" x14ac:dyDescent="0.25">
      <c r="A11" s="156">
        <v>311</v>
      </c>
      <c r="B11" s="158" t="s">
        <v>58</v>
      </c>
      <c r="C11" s="160">
        <v>4506121.8600000003</v>
      </c>
      <c r="D11" s="198">
        <f>10279.69+48957.17</f>
        <v>59236.86</v>
      </c>
      <c r="E11" s="198">
        <v>4020000</v>
      </c>
      <c r="F11" s="198">
        <f>300085+126800</f>
        <v>426885</v>
      </c>
      <c r="G11" s="162"/>
      <c r="H11" s="162"/>
      <c r="I11" s="160"/>
      <c r="J11" s="160"/>
    </row>
    <row r="12" spans="1:12" ht="15" x14ac:dyDescent="0.25">
      <c r="A12" s="156">
        <v>312</v>
      </c>
      <c r="B12" s="158" t="s">
        <v>60</v>
      </c>
      <c r="C12" s="160">
        <v>207000</v>
      </c>
      <c r="D12" s="162">
        <f>3000</f>
        <v>3000</v>
      </c>
      <c r="E12" s="162">
        <v>135000</v>
      </c>
      <c r="F12" s="162">
        <v>69000</v>
      </c>
      <c r="G12" s="162"/>
      <c r="H12" s="162"/>
      <c r="I12" s="160"/>
      <c r="J12" s="160"/>
    </row>
    <row r="13" spans="1:12" ht="15" x14ac:dyDescent="0.25">
      <c r="A13" s="156">
        <v>313</v>
      </c>
      <c r="B13" s="158" t="s">
        <v>62</v>
      </c>
      <c r="C13" s="160">
        <v>767500</v>
      </c>
      <c r="D13" s="162">
        <v>9000</v>
      </c>
      <c r="E13" s="162">
        <f>680000</f>
        <v>680000</v>
      </c>
      <c r="F13" s="162">
        <v>78500</v>
      </c>
      <c r="G13" s="162"/>
      <c r="H13" s="162"/>
      <c r="I13" s="160"/>
      <c r="J13" s="160"/>
    </row>
    <row r="14" spans="1:12" ht="15" x14ac:dyDescent="0.25">
      <c r="A14" s="156"/>
      <c r="B14" s="158"/>
      <c r="C14" s="160"/>
      <c r="D14" s="162"/>
      <c r="E14" s="162"/>
      <c r="F14" s="162"/>
      <c r="G14" s="162"/>
      <c r="H14" s="162"/>
      <c r="I14" s="160"/>
      <c r="J14" s="160"/>
    </row>
    <row r="15" spans="1:12" ht="15" x14ac:dyDescent="0.25">
      <c r="A15" s="156">
        <v>32</v>
      </c>
      <c r="B15" s="157" t="s">
        <v>12</v>
      </c>
      <c r="C15" s="160">
        <f>C16+C17+C18+C19+C20</f>
        <v>1210505</v>
      </c>
      <c r="D15" s="162">
        <f>D16+D17+D18+D19+D20</f>
        <v>411455</v>
      </c>
      <c r="E15" s="162">
        <f>E16+E18+E20</f>
        <v>192000</v>
      </c>
      <c r="F15" s="162">
        <f>F16+F17+F18+F19+F20</f>
        <v>210750</v>
      </c>
      <c r="G15" s="162">
        <v>12000</v>
      </c>
      <c r="H15" s="162">
        <f>H16+H17+H18+H20</f>
        <v>384300</v>
      </c>
      <c r="I15" s="160">
        <v>1209505</v>
      </c>
      <c r="J15" s="160">
        <v>1209505</v>
      </c>
    </row>
    <row r="16" spans="1:12" ht="15" x14ac:dyDescent="0.25">
      <c r="A16" s="156">
        <v>321</v>
      </c>
      <c r="B16" s="158" t="s">
        <v>14</v>
      </c>
      <c r="C16" s="160">
        <v>236840</v>
      </c>
      <c r="D16" s="162">
        <f>29000+1000</f>
        <v>30000</v>
      </c>
      <c r="E16" s="162">
        <f>150000</f>
        <v>150000</v>
      </c>
      <c r="F16" s="162">
        <f>30000+12500+2006+890+2115+900+2113+900+2816+1200</f>
        <v>55440</v>
      </c>
      <c r="G16" s="162"/>
      <c r="H16" s="162">
        <v>1400</v>
      </c>
      <c r="I16" s="160"/>
      <c r="J16" s="160"/>
    </row>
    <row r="17" spans="1:10" ht="15" x14ac:dyDescent="0.25">
      <c r="A17" s="156">
        <v>322</v>
      </c>
      <c r="B17" s="157" t="s">
        <v>16</v>
      </c>
      <c r="C17" s="160">
        <v>696815</v>
      </c>
      <c r="D17" s="162">
        <f>60300+180000+1000</f>
        <v>241300</v>
      </c>
      <c r="E17" s="162"/>
      <c r="F17" s="162">
        <f>2820+1200+1730+760+705+300+75000</f>
        <v>82515</v>
      </c>
      <c r="G17" s="162">
        <v>12000</v>
      </c>
      <c r="H17" s="162">
        <v>361000</v>
      </c>
      <c r="I17" s="160"/>
      <c r="J17" s="160"/>
    </row>
    <row r="18" spans="1:10" ht="15" x14ac:dyDescent="0.25">
      <c r="A18" s="156">
        <v>323</v>
      </c>
      <c r="B18" s="157" t="s">
        <v>18</v>
      </c>
      <c r="C18" s="160">
        <v>207367</v>
      </c>
      <c r="D18" s="162">
        <f>96186+25219+500</f>
        <v>121905</v>
      </c>
      <c r="E18" s="162">
        <f>20000</f>
        <v>20000</v>
      </c>
      <c r="F18" s="162">
        <f>5635+2400+20430+8570+3170+1330+1760+750+1407+600+1410+600</f>
        <v>48062</v>
      </c>
      <c r="G18" s="162"/>
      <c r="H18" s="162">
        <v>17400</v>
      </c>
      <c r="I18" s="160"/>
      <c r="J18" s="160"/>
    </row>
    <row r="19" spans="1:10" ht="15" x14ac:dyDescent="0.25">
      <c r="A19" s="156">
        <v>324</v>
      </c>
      <c r="B19" s="158" t="s">
        <v>78</v>
      </c>
      <c r="C19" s="160">
        <v>7045</v>
      </c>
      <c r="D19" s="162"/>
      <c r="E19" s="162"/>
      <c r="F19" s="162">
        <f>1760+740+3205+1340</f>
        <v>7045</v>
      </c>
      <c r="G19" s="162"/>
      <c r="H19" s="162"/>
      <c r="I19" s="160"/>
      <c r="J19" s="160"/>
    </row>
    <row r="20" spans="1:10" ht="15" x14ac:dyDescent="0.25">
      <c r="A20" s="156">
        <v>329</v>
      </c>
      <c r="B20" s="159" t="s">
        <v>20</v>
      </c>
      <c r="C20" s="160">
        <v>62438</v>
      </c>
      <c r="D20" s="162">
        <f>5750+8500+4000</f>
        <v>18250</v>
      </c>
      <c r="E20" s="162">
        <v>22000</v>
      </c>
      <c r="F20" s="162">
        <f>1760+740+3525+1500+2574+1080+1409+600+3170+1330</f>
        <v>17688</v>
      </c>
      <c r="G20" s="162"/>
      <c r="H20" s="162">
        <v>4500</v>
      </c>
      <c r="I20" s="160"/>
      <c r="J20" s="160"/>
    </row>
    <row r="21" spans="1:10" ht="15" x14ac:dyDescent="0.25">
      <c r="A21" s="156"/>
      <c r="B21" s="157"/>
      <c r="C21" s="160"/>
      <c r="D21" s="162"/>
      <c r="E21" s="162"/>
      <c r="F21" s="162"/>
      <c r="G21" s="162"/>
      <c r="H21" s="162"/>
      <c r="I21" s="160"/>
      <c r="J21" s="160"/>
    </row>
    <row r="22" spans="1:10" ht="15" x14ac:dyDescent="0.25">
      <c r="A22" s="156" t="s">
        <v>21</v>
      </c>
      <c r="B22" s="158" t="s">
        <v>22</v>
      </c>
      <c r="C22" s="160">
        <f>C23</f>
        <v>9700</v>
      </c>
      <c r="D22" s="162">
        <v>3500</v>
      </c>
      <c r="E22" s="162">
        <v>5000</v>
      </c>
      <c r="F22" s="162"/>
      <c r="G22" s="162"/>
      <c r="H22" s="162">
        <v>1200</v>
      </c>
      <c r="I22" s="160">
        <v>9700</v>
      </c>
      <c r="J22" s="160">
        <v>9700</v>
      </c>
    </row>
    <row r="23" spans="1:10" ht="15" x14ac:dyDescent="0.25">
      <c r="A23" s="156" t="s">
        <v>23</v>
      </c>
      <c r="B23" s="159" t="s">
        <v>24</v>
      </c>
      <c r="C23" s="160">
        <v>9700</v>
      </c>
      <c r="D23" s="162">
        <f>3500</f>
        <v>3500</v>
      </c>
      <c r="E23" s="162">
        <v>5000</v>
      </c>
      <c r="F23" s="162"/>
      <c r="G23" s="162"/>
      <c r="H23" s="162">
        <v>1200</v>
      </c>
      <c r="I23" s="160"/>
      <c r="J23" s="160"/>
    </row>
    <row r="24" spans="1:10" ht="15" x14ac:dyDescent="0.25">
      <c r="A24" s="156" t="s">
        <v>27</v>
      </c>
      <c r="B24" s="158" t="s">
        <v>215</v>
      </c>
      <c r="C24" s="160">
        <v>517617</v>
      </c>
      <c r="D24" s="162">
        <v>517617</v>
      </c>
      <c r="E24" s="162"/>
      <c r="F24" s="162"/>
      <c r="G24" s="162"/>
      <c r="H24" s="162"/>
      <c r="I24" s="160">
        <v>517617</v>
      </c>
      <c r="J24" s="160">
        <v>517617</v>
      </c>
    </row>
    <row r="25" spans="1:10" ht="15" x14ac:dyDescent="0.25">
      <c r="A25" s="156" t="s">
        <v>29</v>
      </c>
      <c r="B25" s="157" t="s">
        <v>207</v>
      </c>
      <c r="C25" s="160">
        <v>517617</v>
      </c>
      <c r="D25" s="162">
        <v>517617</v>
      </c>
      <c r="E25" s="162"/>
      <c r="F25" s="162"/>
      <c r="G25" s="162"/>
      <c r="H25" s="162"/>
      <c r="I25" s="160"/>
      <c r="J25" s="160"/>
    </row>
    <row r="26" spans="1:10" ht="15" x14ac:dyDescent="0.25">
      <c r="A26" s="156"/>
      <c r="B26" s="158"/>
      <c r="C26" s="160"/>
      <c r="D26" s="162"/>
      <c r="E26" s="162"/>
      <c r="F26" s="162"/>
      <c r="G26" s="162"/>
      <c r="H26" s="162"/>
      <c r="I26" s="160"/>
      <c r="J26" s="160"/>
    </row>
    <row r="27" spans="1:10" ht="15" x14ac:dyDescent="0.25">
      <c r="A27" s="156">
        <v>4</v>
      </c>
      <c r="B27" s="156" t="s">
        <v>70</v>
      </c>
      <c r="C27" s="160">
        <f>C28+C30</f>
        <v>109845</v>
      </c>
      <c r="D27" s="162"/>
      <c r="E27" s="162"/>
      <c r="F27" s="162">
        <f>F28+F30</f>
        <v>109845</v>
      </c>
      <c r="G27" s="162"/>
      <c r="H27" s="162"/>
      <c r="I27" s="160">
        <f>I28+I30</f>
        <v>109845</v>
      </c>
      <c r="J27" s="160">
        <f>J28+J30</f>
        <v>109845</v>
      </c>
    </row>
    <row r="28" spans="1:10" ht="15" x14ac:dyDescent="0.25">
      <c r="A28" s="156">
        <v>41</v>
      </c>
      <c r="B28" s="157" t="s">
        <v>138</v>
      </c>
      <c r="C28" s="160">
        <f>C29</f>
        <v>80750</v>
      </c>
      <c r="D28" s="162"/>
      <c r="E28" s="162"/>
      <c r="F28" s="162">
        <f>F29</f>
        <v>80750</v>
      </c>
      <c r="G28" s="162"/>
      <c r="H28" s="162"/>
      <c r="I28" s="160">
        <v>80750</v>
      </c>
      <c r="J28" s="160">
        <v>80750</v>
      </c>
    </row>
    <row r="29" spans="1:10" ht="15" x14ac:dyDescent="0.25">
      <c r="A29" s="156">
        <v>412</v>
      </c>
      <c r="B29" s="159" t="s">
        <v>88</v>
      </c>
      <c r="C29" s="160">
        <v>80750</v>
      </c>
      <c r="D29" s="162"/>
      <c r="E29" s="162"/>
      <c r="F29" s="162">
        <f>56900+23850</f>
        <v>80750</v>
      </c>
      <c r="G29" s="162"/>
      <c r="H29" s="162"/>
      <c r="I29" s="160"/>
      <c r="J29" s="160"/>
    </row>
    <row r="30" spans="1:10" ht="15" x14ac:dyDescent="0.25">
      <c r="A30" s="156" t="s">
        <v>71</v>
      </c>
      <c r="B30" s="157" t="s">
        <v>72</v>
      </c>
      <c r="C30" s="160">
        <f>C31+C32</f>
        <v>29095</v>
      </c>
      <c r="D30" s="162"/>
      <c r="E30" s="162"/>
      <c r="F30" s="162">
        <f>F31+F32</f>
        <v>29095</v>
      </c>
      <c r="G30" s="162"/>
      <c r="H30" s="162"/>
      <c r="I30" s="160">
        <v>29095</v>
      </c>
      <c r="J30" s="160">
        <v>29095</v>
      </c>
    </row>
    <row r="31" spans="1:10" ht="15" x14ac:dyDescent="0.25">
      <c r="A31" s="156">
        <v>422</v>
      </c>
      <c r="B31" s="158" t="s">
        <v>108</v>
      </c>
      <c r="C31" s="160">
        <v>6040</v>
      </c>
      <c r="D31" s="162"/>
      <c r="E31" s="162"/>
      <c r="F31" s="162">
        <f>1500+3170+1370</f>
        <v>6040</v>
      </c>
      <c r="G31" s="162"/>
      <c r="H31" s="162"/>
      <c r="I31" s="160"/>
      <c r="J31" s="160"/>
    </row>
    <row r="32" spans="1:10" ht="15" x14ac:dyDescent="0.25">
      <c r="A32" s="156">
        <v>424</v>
      </c>
      <c r="B32" s="158" t="s">
        <v>74</v>
      </c>
      <c r="C32" s="160">
        <v>23055</v>
      </c>
      <c r="D32" s="163"/>
      <c r="E32" s="163"/>
      <c r="F32" s="163">
        <f>5950+14090+300+705+600+1410</f>
        <v>23055</v>
      </c>
      <c r="G32" s="163"/>
      <c r="H32" s="163"/>
      <c r="I32" s="160"/>
      <c r="J32" s="160"/>
    </row>
    <row r="33" spans="1:10" ht="15" x14ac:dyDescent="0.25">
      <c r="A33" s="155" t="s">
        <v>216</v>
      </c>
      <c r="B33" s="155"/>
      <c r="C33" s="160">
        <f>C9+C27</f>
        <v>7328288.8600000003</v>
      </c>
      <c r="D33" s="160">
        <f>D9+D27</f>
        <v>1003808.86</v>
      </c>
      <c r="E33" s="160">
        <f>E9+E27</f>
        <v>5032000</v>
      </c>
      <c r="F33" s="160">
        <f>F9+F27</f>
        <v>894980</v>
      </c>
      <c r="G33" s="160">
        <v>12000</v>
      </c>
      <c r="H33" s="160">
        <v>385500</v>
      </c>
      <c r="I33" s="160">
        <f>I9+I27</f>
        <v>7256052</v>
      </c>
      <c r="J33" s="160">
        <f>J9+J27</f>
        <v>7256052</v>
      </c>
    </row>
    <row r="34" spans="1:10" x14ac:dyDescent="0.2">
      <c r="A34" s="152" t="s">
        <v>241</v>
      </c>
      <c r="B34" s="152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89"/>
  <sheetViews>
    <sheetView tabSelected="1" topLeftCell="A73" workbookViewId="0">
      <selection activeCell="G99" sqref="G99"/>
    </sheetView>
  </sheetViews>
  <sheetFormatPr defaultColWidth="9.140625" defaultRowHeight="12.75" x14ac:dyDescent="0.2"/>
  <cols>
    <col min="1" max="1" width="8.42578125" style="61" bestFit="1" customWidth="1"/>
    <col min="2" max="2" width="47.85546875" style="62" customWidth="1"/>
    <col min="3" max="3" width="14.5703125" style="62" customWidth="1"/>
    <col min="4" max="4" width="13.140625" style="62" customWidth="1"/>
    <col min="5" max="5" width="11.5703125" style="61" customWidth="1"/>
    <col min="6" max="6" width="11.5703125" customWidth="1"/>
    <col min="7" max="7" width="11.5703125" style="61" customWidth="1"/>
    <col min="8" max="8" width="15" style="61" bestFit="1" customWidth="1"/>
    <col min="9" max="15" width="11.5703125" style="61" customWidth="1"/>
    <col min="16" max="16" width="11.7109375" style="61" bestFit="1" customWidth="1"/>
    <col min="17" max="255" width="11.5703125" style="61" customWidth="1"/>
    <col min="256" max="16384" width="9.140625" style="61"/>
  </cols>
  <sheetData>
    <row r="1" spans="1:16" x14ac:dyDescent="0.2">
      <c r="A1" s="207"/>
      <c r="B1" s="207"/>
      <c r="C1" s="207"/>
      <c r="D1" s="207"/>
    </row>
    <row r="2" spans="1:16" x14ac:dyDescent="0.2">
      <c r="A2" s="61" t="s">
        <v>177</v>
      </c>
    </row>
    <row r="7" spans="1:16" x14ac:dyDescent="0.2">
      <c r="A7" s="63" t="s">
        <v>139</v>
      </c>
      <c r="B7" s="63" t="s">
        <v>240</v>
      </c>
    </row>
    <row r="8" spans="1:16" x14ac:dyDescent="0.2">
      <c r="A8" s="63" t="s">
        <v>140</v>
      </c>
      <c r="B8" s="63" t="s">
        <v>234</v>
      </c>
    </row>
    <row r="9" spans="1:16" x14ac:dyDescent="0.2">
      <c r="A9" s="63" t="s">
        <v>141</v>
      </c>
      <c r="B9" s="63" t="s">
        <v>242</v>
      </c>
    </row>
    <row r="11" spans="1:16" x14ac:dyDescent="0.2">
      <c r="A11" s="204" t="s">
        <v>251</v>
      </c>
      <c r="B11" s="204"/>
      <c r="C11" s="204"/>
      <c r="D11" s="204"/>
    </row>
    <row r="12" spans="1:16" ht="13.5" thickBot="1" x14ac:dyDescent="0.25">
      <c r="A12" s="145"/>
      <c r="B12" s="171" t="s">
        <v>235</v>
      </c>
      <c r="C12" s="143"/>
      <c r="D12" s="143"/>
      <c r="E12" s="143"/>
    </row>
    <row r="13" spans="1:16" ht="14.25" thickTop="1" thickBot="1" x14ac:dyDescent="0.25">
      <c r="A13" s="106" t="s">
        <v>134</v>
      </c>
      <c r="B13" s="106" t="s">
        <v>135</v>
      </c>
      <c r="C13" s="106" t="s">
        <v>227</v>
      </c>
      <c r="D13" s="106" t="s">
        <v>228</v>
      </c>
      <c r="E13" s="106" t="s">
        <v>229</v>
      </c>
      <c r="G13" s="66"/>
      <c r="H13" s="65"/>
      <c r="I13" s="65"/>
      <c r="J13" s="65"/>
      <c r="K13" s="65"/>
      <c r="L13" s="66"/>
      <c r="M13" s="65"/>
      <c r="N13" s="65"/>
      <c r="O13" s="65"/>
      <c r="P13" s="64"/>
    </row>
    <row r="14" spans="1:16" ht="24.75" thickTop="1" x14ac:dyDescent="0.2">
      <c r="A14" s="85" t="s">
        <v>3</v>
      </c>
      <c r="B14" s="81" t="s">
        <v>148</v>
      </c>
      <c r="C14" s="82">
        <f>C15+C25+C32+C37</f>
        <v>5774072</v>
      </c>
      <c r="D14" s="82">
        <f>D15+D25+D32+D37</f>
        <v>5774072</v>
      </c>
      <c r="E14" s="82">
        <f>E15+E25+E32+E37</f>
        <v>5774072</v>
      </c>
    </row>
    <row r="15" spans="1:16" x14ac:dyDescent="0.2">
      <c r="A15" s="76" t="s">
        <v>5</v>
      </c>
      <c r="B15" s="77" t="s">
        <v>6</v>
      </c>
      <c r="C15" s="86">
        <v>194736</v>
      </c>
      <c r="D15" s="87">
        <v>194736</v>
      </c>
      <c r="E15" s="87">
        <v>194736</v>
      </c>
    </row>
    <row r="16" spans="1:16" x14ac:dyDescent="0.2">
      <c r="A16" s="83" t="s">
        <v>7</v>
      </c>
      <c r="B16" s="84" t="s">
        <v>143</v>
      </c>
      <c r="C16" s="88">
        <v>194736</v>
      </c>
      <c r="D16" s="89">
        <v>194736</v>
      </c>
      <c r="E16" s="89">
        <v>194736</v>
      </c>
    </row>
    <row r="17" spans="1:6" x14ac:dyDescent="0.2">
      <c r="A17" s="90" t="s">
        <v>9</v>
      </c>
      <c r="B17" s="91" t="s">
        <v>10</v>
      </c>
      <c r="C17" s="92">
        <f>C18+C23</f>
        <v>194736</v>
      </c>
      <c r="D17" s="80">
        <f>D18+D23</f>
        <v>194736</v>
      </c>
      <c r="E17" s="80">
        <v>194736</v>
      </c>
    </row>
    <row r="18" spans="1:6" s="71" customFormat="1" x14ac:dyDescent="0.2">
      <c r="A18" s="90" t="s">
        <v>11</v>
      </c>
      <c r="B18" s="91" t="s">
        <v>12</v>
      </c>
      <c r="C18" s="92">
        <f>C19+C20+C21+C22</f>
        <v>191236</v>
      </c>
      <c r="D18" s="93">
        <v>191236</v>
      </c>
      <c r="E18" s="93">
        <v>191236</v>
      </c>
      <c r="F18"/>
    </row>
    <row r="19" spans="1:6" s="71" customFormat="1" x14ac:dyDescent="0.2">
      <c r="A19" s="94" t="s">
        <v>13</v>
      </c>
      <c r="B19" s="79" t="s">
        <v>14</v>
      </c>
      <c r="C19" s="95">
        <v>29000</v>
      </c>
      <c r="D19" s="96"/>
      <c r="E19" s="96">
        <v>0</v>
      </c>
      <c r="F19"/>
    </row>
    <row r="20" spans="1:6" x14ac:dyDescent="0.2">
      <c r="A20" s="94" t="s">
        <v>15</v>
      </c>
      <c r="B20" s="79" t="s">
        <v>16</v>
      </c>
      <c r="C20" s="95">
        <v>60300</v>
      </c>
      <c r="D20" s="96"/>
      <c r="E20" s="96">
        <v>0</v>
      </c>
    </row>
    <row r="21" spans="1:6" x14ac:dyDescent="0.2">
      <c r="A21" s="94" t="s">
        <v>17</v>
      </c>
      <c r="B21" s="79" t="s">
        <v>18</v>
      </c>
      <c r="C21" s="95">
        <v>96186</v>
      </c>
      <c r="D21" s="96"/>
      <c r="E21" s="96">
        <v>0</v>
      </c>
    </row>
    <row r="22" spans="1:6" x14ac:dyDescent="0.2">
      <c r="A22" s="94" t="s">
        <v>19</v>
      </c>
      <c r="B22" s="79" t="s">
        <v>20</v>
      </c>
      <c r="C22" s="95">
        <v>5750</v>
      </c>
      <c r="D22" s="96"/>
      <c r="E22" s="96">
        <v>0</v>
      </c>
    </row>
    <row r="23" spans="1:6" s="67" customFormat="1" x14ac:dyDescent="0.2">
      <c r="A23" s="90" t="s">
        <v>21</v>
      </c>
      <c r="B23" s="91" t="s">
        <v>22</v>
      </c>
      <c r="C23" s="92">
        <v>3500</v>
      </c>
      <c r="D23" s="80">
        <v>3500</v>
      </c>
      <c r="E23" s="80">
        <v>3500</v>
      </c>
      <c r="F23"/>
    </row>
    <row r="24" spans="1:6" s="72" customFormat="1" x14ac:dyDescent="0.2">
      <c r="A24" s="94" t="s">
        <v>23</v>
      </c>
      <c r="B24" s="79" t="s">
        <v>24</v>
      </c>
      <c r="C24" s="95">
        <v>3500</v>
      </c>
      <c r="D24" s="78"/>
      <c r="E24" s="78">
        <v>0</v>
      </c>
      <c r="F24"/>
    </row>
    <row r="25" spans="1:6" x14ac:dyDescent="0.2">
      <c r="A25" s="76" t="s">
        <v>25</v>
      </c>
      <c r="B25" s="77" t="s">
        <v>144</v>
      </c>
      <c r="C25" s="86">
        <v>542836</v>
      </c>
      <c r="D25" s="87">
        <v>542836</v>
      </c>
      <c r="E25" s="130">
        <v>542836</v>
      </c>
    </row>
    <row r="26" spans="1:6" x14ac:dyDescent="0.2">
      <c r="A26" s="83" t="s">
        <v>7</v>
      </c>
      <c r="B26" s="84" t="s">
        <v>8</v>
      </c>
      <c r="C26" s="88">
        <v>542836</v>
      </c>
      <c r="D26" s="97">
        <f>D27</f>
        <v>542836</v>
      </c>
      <c r="E26" s="131">
        <v>542836</v>
      </c>
    </row>
    <row r="27" spans="1:6" x14ac:dyDescent="0.2">
      <c r="A27" s="90" t="s">
        <v>9</v>
      </c>
      <c r="B27" s="91" t="s">
        <v>10</v>
      </c>
      <c r="C27" s="92">
        <f>C28+C30</f>
        <v>542836</v>
      </c>
      <c r="D27" s="80">
        <f>D28+D30</f>
        <v>542836</v>
      </c>
      <c r="E27" s="109">
        <v>542836</v>
      </c>
    </row>
    <row r="28" spans="1:6" s="73" customFormat="1" x14ac:dyDescent="0.2">
      <c r="A28" s="90" t="s">
        <v>11</v>
      </c>
      <c r="B28" s="91" t="s">
        <v>12</v>
      </c>
      <c r="C28" s="92">
        <v>25219</v>
      </c>
      <c r="D28" s="80">
        <v>25219</v>
      </c>
      <c r="E28" s="109">
        <v>25219</v>
      </c>
      <c r="F28"/>
    </row>
    <row r="29" spans="1:6" s="72" customFormat="1" x14ac:dyDescent="0.2">
      <c r="A29" s="94" t="s">
        <v>17</v>
      </c>
      <c r="B29" s="79" t="s">
        <v>18</v>
      </c>
      <c r="C29" s="95">
        <v>25219</v>
      </c>
      <c r="D29" s="78"/>
      <c r="E29" s="109">
        <v>0</v>
      </c>
      <c r="F29"/>
    </row>
    <row r="30" spans="1:6" s="68" customFormat="1" ht="24" x14ac:dyDescent="0.2">
      <c r="A30" s="98">
        <v>37</v>
      </c>
      <c r="B30" s="91" t="s">
        <v>28</v>
      </c>
      <c r="C30" s="92">
        <v>517617</v>
      </c>
      <c r="D30" s="99">
        <v>517617</v>
      </c>
      <c r="E30" s="138">
        <v>517617</v>
      </c>
      <c r="F30"/>
    </row>
    <row r="31" spans="1:6" s="72" customFormat="1" ht="24" x14ac:dyDescent="0.2">
      <c r="A31" s="100">
        <v>372</v>
      </c>
      <c r="B31" s="79" t="s">
        <v>30</v>
      </c>
      <c r="C31" s="95">
        <v>517617</v>
      </c>
      <c r="D31" s="101"/>
      <c r="E31" s="109">
        <v>0</v>
      </c>
      <c r="F31"/>
    </row>
    <row r="32" spans="1:6" x14ac:dyDescent="0.2">
      <c r="A32" s="76" t="s">
        <v>31</v>
      </c>
      <c r="B32" s="77" t="s">
        <v>146</v>
      </c>
      <c r="C32" s="86">
        <v>4500</v>
      </c>
      <c r="D32" s="87">
        <f>D34</f>
        <v>4500</v>
      </c>
      <c r="E32" s="130">
        <f>E34</f>
        <v>4500</v>
      </c>
    </row>
    <row r="33" spans="1:6" x14ac:dyDescent="0.2">
      <c r="A33" s="100">
        <v>47300</v>
      </c>
      <c r="B33" s="79" t="s">
        <v>36</v>
      </c>
      <c r="C33" s="95"/>
      <c r="D33" s="78"/>
      <c r="E33" s="108"/>
    </row>
    <row r="34" spans="1:6" x14ac:dyDescent="0.2">
      <c r="A34" s="98">
        <v>3</v>
      </c>
      <c r="B34" s="91" t="s">
        <v>10</v>
      </c>
      <c r="C34" s="92">
        <v>4500</v>
      </c>
      <c r="D34" s="80">
        <v>4500</v>
      </c>
      <c r="E34" s="108">
        <v>4500</v>
      </c>
    </row>
    <row r="35" spans="1:6" s="72" customFormat="1" x14ac:dyDescent="0.2">
      <c r="A35" s="90" t="s">
        <v>11</v>
      </c>
      <c r="B35" s="91" t="s">
        <v>12</v>
      </c>
      <c r="C35" s="92">
        <v>4500</v>
      </c>
      <c r="D35" s="80">
        <f>C35</f>
        <v>4500</v>
      </c>
      <c r="E35" s="108">
        <v>4500</v>
      </c>
      <c r="F35"/>
    </row>
    <row r="36" spans="1:6" s="72" customFormat="1" x14ac:dyDescent="0.2">
      <c r="A36" s="100">
        <v>329</v>
      </c>
      <c r="B36" s="79" t="s">
        <v>173</v>
      </c>
      <c r="C36" s="95">
        <v>4500</v>
      </c>
      <c r="D36" s="78"/>
      <c r="E36" s="140">
        <v>0</v>
      </c>
      <c r="F36"/>
    </row>
    <row r="37" spans="1:6" s="72" customFormat="1" x14ac:dyDescent="0.2">
      <c r="A37" s="76" t="s">
        <v>178</v>
      </c>
      <c r="B37" s="77" t="s">
        <v>179</v>
      </c>
      <c r="C37" s="86">
        <v>5032000</v>
      </c>
      <c r="D37" s="87">
        <v>5032000</v>
      </c>
      <c r="E37" s="87">
        <v>5032000</v>
      </c>
      <c r="F37"/>
    </row>
    <row r="38" spans="1:6" s="72" customFormat="1" x14ac:dyDescent="0.2">
      <c r="A38" s="98">
        <v>3</v>
      </c>
      <c r="B38" s="176" t="s">
        <v>10</v>
      </c>
      <c r="C38" s="174">
        <f>C39+C43+C47</f>
        <v>5032000</v>
      </c>
      <c r="D38" s="80">
        <v>5032000</v>
      </c>
      <c r="E38" s="80">
        <v>5032000</v>
      </c>
      <c r="F38"/>
    </row>
    <row r="39" spans="1:6" s="72" customFormat="1" x14ac:dyDescent="0.2">
      <c r="A39" s="98">
        <v>31</v>
      </c>
      <c r="B39" s="176" t="s">
        <v>56</v>
      </c>
      <c r="C39" s="174">
        <v>4835000</v>
      </c>
      <c r="D39" s="80">
        <v>4835000</v>
      </c>
      <c r="E39" s="80">
        <v>4835000</v>
      </c>
      <c r="F39"/>
    </row>
    <row r="40" spans="1:6" s="72" customFormat="1" x14ac:dyDescent="0.2">
      <c r="A40" s="100">
        <v>311</v>
      </c>
      <c r="B40" s="177" t="s">
        <v>58</v>
      </c>
      <c r="C40" s="175">
        <v>4020000</v>
      </c>
      <c r="D40" s="80"/>
      <c r="E40" s="80"/>
      <c r="F40"/>
    </row>
    <row r="41" spans="1:6" s="72" customFormat="1" x14ac:dyDescent="0.2">
      <c r="A41" s="100">
        <v>312</v>
      </c>
      <c r="B41" s="177" t="s">
        <v>60</v>
      </c>
      <c r="C41" s="175">
        <v>135000</v>
      </c>
      <c r="D41" s="80"/>
      <c r="E41" s="80"/>
      <c r="F41"/>
    </row>
    <row r="42" spans="1:6" s="72" customFormat="1" x14ac:dyDescent="0.2">
      <c r="A42" s="100">
        <v>313</v>
      </c>
      <c r="B42" s="177" t="s">
        <v>62</v>
      </c>
      <c r="C42" s="175">
        <v>680000</v>
      </c>
      <c r="D42" s="80"/>
      <c r="E42" s="80"/>
      <c r="F42"/>
    </row>
    <row r="43" spans="1:6" s="72" customFormat="1" x14ac:dyDescent="0.2">
      <c r="A43" s="98">
        <v>32</v>
      </c>
      <c r="B43" s="176" t="s">
        <v>12</v>
      </c>
      <c r="C43" s="174">
        <v>192000</v>
      </c>
      <c r="D43" s="80">
        <v>192000</v>
      </c>
      <c r="E43" s="80">
        <v>192000</v>
      </c>
      <c r="F43"/>
    </row>
    <row r="44" spans="1:6" s="72" customFormat="1" x14ac:dyDescent="0.2">
      <c r="A44" s="100">
        <v>321</v>
      </c>
      <c r="B44" s="176" t="s">
        <v>14</v>
      </c>
      <c r="C44" s="175">
        <v>150000</v>
      </c>
      <c r="D44" s="78"/>
      <c r="E44" s="78"/>
      <c r="F44"/>
    </row>
    <row r="45" spans="1:6" s="72" customFormat="1" x14ac:dyDescent="0.2">
      <c r="A45" s="100">
        <v>323</v>
      </c>
      <c r="B45" s="177" t="s">
        <v>18</v>
      </c>
      <c r="C45" s="175">
        <v>20000</v>
      </c>
      <c r="D45" s="78"/>
      <c r="E45" s="78"/>
      <c r="F45"/>
    </row>
    <row r="46" spans="1:6" s="71" customFormat="1" x14ac:dyDescent="0.2">
      <c r="A46" s="100">
        <v>329</v>
      </c>
      <c r="B46" s="177" t="s">
        <v>20</v>
      </c>
      <c r="C46" s="175">
        <v>22000</v>
      </c>
      <c r="D46" s="78"/>
      <c r="E46" s="78"/>
      <c r="F46"/>
    </row>
    <row r="47" spans="1:6" s="71" customFormat="1" x14ac:dyDescent="0.2">
      <c r="A47" s="98">
        <v>34</v>
      </c>
      <c r="B47" s="176" t="s">
        <v>22</v>
      </c>
      <c r="C47" s="174">
        <v>5000</v>
      </c>
      <c r="D47" s="80">
        <v>5000</v>
      </c>
      <c r="E47" s="80">
        <v>5000</v>
      </c>
      <c r="F47"/>
    </row>
    <row r="48" spans="1:6" s="71" customFormat="1" x14ac:dyDescent="0.2">
      <c r="A48" s="100">
        <v>343</v>
      </c>
      <c r="B48" s="177" t="s">
        <v>24</v>
      </c>
      <c r="C48" s="175">
        <v>5000</v>
      </c>
      <c r="D48" s="78"/>
      <c r="E48" s="78"/>
      <c r="F48"/>
    </row>
    <row r="49" spans="1:11" s="68" customFormat="1" x14ac:dyDescent="0.2">
      <c r="A49" s="85" t="s">
        <v>37</v>
      </c>
      <c r="B49" s="82" t="s">
        <v>147</v>
      </c>
      <c r="C49" s="82">
        <v>188500</v>
      </c>
      <c r="D49" s="82">
        <v>188500</v>
      </c>
      <c r="E49" s="82">
        <f>E52</f>
        <v>188500</v>
      </c>
      <c r="F49"/>
    </row>
    <row r="50" spans="1:11" ht="24" x14ac:dyDescent="0.2">
      <c r="A50" s="76" t="s">
        <v>39</v>
      </c>
      <c r="B50" s="77" t="s">
        <v>145</v>
      </c>
      <c r="C50" s="86">
        <v>188500</v>
      </c>
      <c r="D50" s="102">
        <v>188500</v>
      </c>
      <c r="E50" s="137">
        <f>E52</f>
        <v>188500</v>
      </c>
    </row>
    <row r="51" spans="1:11" x14ac:dyDescent="0.2">
      <c r="A51" s="83" t="s">
        <v>41</v>
      </c>
      <c r="B51" s="84" t="s">
        <v>42</v>
      </c>
      <c r="C51" s="88">
        <v>188500</v>
      </c>
      <c r="D51" s="97">
        <v>188500</v>
      </c>
      <c r="E51" s="109">
        <f>E52</f>
        <v>188500</v>
      </c>
    </row>
    <row r="52" spans="1:11" x14ac:dyDescent="0.2">
      <c r="A52" s="90" t="s">
        <v>9</v>
      </c>
      <c r="B52" s="91" t="s">
        <v>10</v>
      </c>
      <c r="C52" s="92">
        <v>188500</v>
      </c>
      <c r="D52" s="80">
        <v>188500</v>
      </c>
      <c r="E52" s="109">
        <v>188500</v>
      </c>
    </row>
    <row r="53" spans="1:11" s="71" customFormat="1" x14ac:dyDescent="0.2">
      <c r="A53" s="90" t="s">
        <v>11</v>
      </c>
      <c r="B53" s="91" t="s">
        <v>12</v>
      </c>
      <c r="C53" s="92">
        <v>188500</v>
      </c>
      <c r="D53" s="80">
        <v>188500</v>
      </c>
      <c r="E53" s="109">
        <v>188500</v>
      </c>
      <c r="F53"/>
    </row>
    <row r="54" spans="1:11" s="71" customFormat="1" x14ac:dyDescent="0.2">
      <c r="A54" s="94" t="s">
        <v>15</v>
      </c>
      <c r="B54" s="79" t="s">
        <v>16</v>
      </c>
      <c r="C54" s="95">
        <v>180000</v>
      </c>
      <c r="D54" s="78"/>
      <c r="E54" s="78">
        <v>0</v>
      </c>
      <c r="F54"/>
    </row>
    <row r="55" spans="1:11" x14ac:dyDescent="0.2">
      <c r="A55" s="94" t="s">
        <v>19</v>
      </c>
      <c r="B55" s="79" t="s">
        <v>185</v>
      </c>
      <c r="C55" s="95">
        <v>8500</v>
      </c>
      <c r="D55" s="78"/>
      <c r="E55" s="78">
        <v>0</v>
      </c>
    </row>
    <row r="56" spans="1:11" ht="13.5" thickBot="1" x14ac:dyDescent="0.25">
      <c r="A56" s="128" t="s">
        <v>134</v>
      </c>
      <c r="B56" s="128" t="s">
        <v>135</v>
      </c>
      <c r="C56" s="128" t="s">
        <v>227</v>
      </c>
      <c r="D56" s="128" t="s">
        <v>228</v>
      </c>
      <c r="E56" s="128" t="s">
        <v>229</v>
      </c>
    </row>
    <row r="57" spans="1:11" s="68" customFormat="1" ht="13.5" thickTop="1" x14ac:dyDescent="0.2">
      <c r="A57" s="85" t="s">
        <v>43</v>
      </c>
      <c r="B57" s="82" t="s">
        <v>44</v>
      </c>
      <c r="C57" s="82">
        <f>C58+C71+C91+C102+C116+C126+C142+C152+C164+C185+C196+C208+C224+C234+C245</f>
        <v>1192690</v>
      </c>
      <c r="D57" s="82">
        <f>D58+D71+D91+D102+D116+D126+D142+D152+D164+D185+D196+D208+D224+D234+D245</f>
        <v>1192690</v>
      </c>
      <c r="E57" s="82">
        <v>1192690</v>
      </c>
      <c r="F57"/>
      <c r="H57" s="69"/>
      <c r="I57" s="69"/>
      <c r="J57" s="61"/>
      <c r="K57" s="70"/>
    </row>
    <row r="58" spans="1:11" x14ac:dyDescent="0.2">
      <c r="A58" s="76" t="s">
        <v>49</v>
      </c>
      <c r="B58" s="77" t="s">
        <v>171</v>
      </c>
      <c r="C58" s="86">
        <v>456000</v>
      </c>
      <c r="D58" s="87">
        <v>456000</v>
      </c>
      <c r="E58" s="87">
        <v>456000</v>
      </c>
    </row>
    <row r="59" spans="1:11" s="68" customFormat="1" x14ac:dyDescent="0.2">
      <c r="A59" s="83" t="s">
        <v>35</v>
      </c>
      <c r="B59" s="84" t="s">
        <v>36</v>
      </c>
      <c r="C59" s="88">
        <v>381000</v>
      </c>
      <c r="D59" s="97">
        <v>617000</v>
      </c>
      <c r="E59" s="97">
        <v>0</v>
      </c>
      <c r="F59"/>
    </row>
    <row r="60" spans="1:11" s="68" customFormat="1" x14ac:dyDescent="0.2">
      <c r="A60" s="83"/>
      <c r="B60" s="84" t="s">
        <v>172</v>
      </c>
      <c r="C60" s="88"/>
      <c r="D60" s="97"/>
      <c r="E60" s="97"/>
      <c r="F60"/>
    </row>
    <row r="61" spans="1:11" s="68" customFormat="1" x14ac:dyDescent="0.2">
      <c r="A61" s="83"/>
      <c r="B61" s="84" t="s">
        <v>180</v>
      </c>
      <c r="C61" s="88">
        <v>55000</v>
      </c>
      <c r="D61" s="97">
        <v>55000</v>
      </c>
      <c r="E61" s="97">
        <v>55000</v>
      </c>
      <c r="F61"/>
    </row>
    <row r="62" spans="1:11" s="68" customFormat="1" x14ac:dyDescent="0.2">
      <c r="A62" s="83"/>
      <c r="B62" s="84" t="s">
        <v>181</v>
      </c>
      <c r="C62" s="88">
        <v>20000</v>
      </c>
      <c r="D62" s="97">
        <v>20000</v>
      </c>
      <c r="E62" s="97">
        <v>20000</v>
      </c>
      <c r="F62"/>
    </row>
    <row r="63" spans="1:11" x14ac:dyDescent="0.2">
      <c r="A63" s="90" t="s">
        <v>9</v>
      </c>
      <c r="B63" s="91" t="s">
        <v>10</v>
      </c>
      <c r="C63" s="92">
        <v>381000</v>
      </c>
      <c r="D63" s="80">
        <v>381000</v>
      </c>
      <c r="E63" s="80">
        <f>E64+E68</f>
        <v>381000</v>
      </c>
    </row>
    <row r="64" spans="1:11" s="71" customFormat="1" x14ac:dyDescent="0.2">
      <c r="A64" s="90" t="s">
        <v>11</v>
      </c>
      <c r="B64" s="91" t="s">
        <v>12</v>
      </c>
      <c r="C64" s="92">
        <v>379800</v>
      </c>
      <c r="D64" s="104">
        <f>C64</f>
        <v>379800</v>
      </c>
      <c r="E64" s="104">
        <f>C64</f>
        <v>379800</v>
      </c>
      <c r="F64"/>
    </row>
    <row r="65" spans="1:6" s="71" customFormat="1" x14ac:dyDescent="0.2">
      <c r="A65" s="94" t="s">
        <v>13</v>
      </c>
      <c r="B65" s="79" t="s">
        <v>14</v>
      </c>
      <c r="C65" s="95">
        <v>1400</v>
      </c>
      <c r="D65" s="78"/>
      <c r="E65" s="78"/>
      <c r="F65"/>
    </row>
    <row r="66" spans="1:6" s="68" customFormat="1" x14ac:dyDescent="0.2">
      <c r="A66" s="94" t="s">
        <v>15</v>
      </c>
      <c r="B66" s="79" t="s">
        <v>16</v>
      </c>
      <c r="C66" s="95">
        <v>361000</v>
      </c>
      <c r="D66" s="78"/>
      <c r="E66" s="78"/>
      <c r="F66"/>
    </row>
    <row r="67" spans="1:6" x14ac:dyDescent="0.2">
      <c r="A67" s="94" t="s">
        <v>17</v>
      </c>
      <c r="B67" s="79" t="s">
        <v>18</v>
      </c>
      <c r="C67" s="95">
        <v>17400</v>
      </c>
      <c r="D67" s="78"/>
      <c r="E67" s="78"/>
    </row>
    <row r="68" spans="1:6" x14ac:dyDescent="0.2">
      <c r="A68" s="90" t="s">
        <v>21</v>
      </c>
      <c r="B68" s="91" t="s">
        <v>22</v>
      </c>
      <c r="C68" s="92">
        <v>1200</v>
      </c>
      <c r="D68" s="104">
        <v>1200</v>
      </c>
      <c r="E68" s="104">
        <v>1200</v>
      </c>
    </row>
    <row r="69" spans="1:6" s="71" customFormat="1" x14ac:dyDescent="0.2">
      <c r="A69" s="94" t="s">
        <v>23</v>
      </c>
      <c r="B69" s="79" t="s">
        <v>24</v>
      </c>
      <c r="C69" s="95">
        <v>1200</v>
      </c>
      <c r="D69" s="78"/>
      <c r="E69" s="78"/>
      <c r="F69"/>
    </row>
    <row r="70" spans="1:6" s="71" customFormat="1" x14ac:dyDescent="0.2">
      <c r="A70" s="94"/>
      <c r="B70" s="79"/>
      <c r="C70" s="95"/>
      <c r="D70" s="78"/>
      <c r="E70" s="78"/>
      <c r="F70"/>
    </row>
    <row r="71" spans="1:6" x14ac:dyDescent="0.2">
      <c r="A71" s="76" t="s">
        <v>53</v>
      </c>
      <c r="B71" s="77" t="s">
        <v>170</v>
      </c>
      <c r="C71" s="86">
        <f>C72+C81</f>
        <v>616885</v>
      </c>
      <c r="D71" s="87">
        <v>616885</v>
      </c>
      <c r="E71" s="87">
        <v>616885</v>
      </c>
    </row>
    <row r="72" spans="1:6" x14ac:dyDescent="0.2">
      <c r="A72" s="83" t="s">
        <v>47</v>
      </c>
      <c r="B72" s="84" t="s">
        <v>48</v>
      </c>
      <c r="C72" s="88">
        <v>434585</v>
      </c>
      <c r="D72" s="97">
        <v>434585</v>
      </c>
      <c r="E72" s="97">
        <f>E74+E78</f>
        <v>434585</v>
      </c>
    </row>
    <row r="73" spans="1:6" s="68" customFormat="1" x14ac:dyDescent="0.2">
      <c r="A73" s="90" t="s">
        <v>9</v>
      </c>
      <c r="B73" s="91" t="s">
        <v>10</v>
      </c>
      <c r="C73" s="92">
        <v>434585</v>
      </c>
      <c r="D73" s="80">
        <v>434585</v>
      </c>
      <c r="E73" s="80">
        <v>434585</v>
      </c>
      <c r="F73"/>
    </row>
    <row r="74" spans="1:6" s="71" customFormat="1" x14ac:dyDescent="0.2">
      <c r="A74" s="90" t="s">
        <v>55</v>
      </c>
      <c r="B74" s="91" t="s">
        <v>56</v>
      </c>
      <c r="C74" s="92">
        <v>404585</v>
      </c>
      <c r="D74" s="80">
        <v>404585</v>
      </c>
      <c r="E74" s="80">
        <v>404585</v>
      </c>
      <c r="F74"/>
    </row>
    <row r="75" spans="1:6" s="71" customFormat="1" x14ac:dyDescent="0.2">
      <c r="A75" s="94" t="s">
        <v>57</v>
      </c>
      <c r="B75" s="79" t="s">
        <v>58</v>
      </c>
      <c r="C75" s="95">
        <v>300085</v>
      </c>
      <c r="D75" s="105"/>
      <c r="E75" s="105"/>
      <c r="F75"/>
    </row>
    <row r="76" spans="1:6" x14ac:dyDescent="0.2">
      <c r="A76" s="94" t="s">
        <v>59</v>
      </c>
      <c r="B76" s="79" t="s">
        <v>60</v>
      </c>
      <c r="C76" s="95">
        <v>49000</v>
      </c>
      <c r="D76" s="78"/>
      <c r="E76" s="78"/>
    </row>
    <row r="77" spans="1:6" x14ac:dyDescent="0.2">
      <c r="A77" s="94" t="s">
        <v>61</v>
      </c>
      <c r="B77" s="79" t="s">
        <v>62</v>
      </c>
      <c r="C77" s="95">
        <v>55500</v>
      </c>
      <c r="D77" s="78"/>
      <c r="E77" s="78"/>
    </row>
    <row r="78" spans="1:6" x14ac:dyDescent="0.2">
      <c r="A78" s="90" t="s">
        <v>11</v>
      </c>
      <c r="B78" s="91" t="s">
        <v>12</v>
      </c>
      <c r="C78" s="92">
        <v>30000</v>
      </c>
      <c r="D78" s="80">
        <v>30000</v>
      </c>
      <c r="E78" s="80">
        <v>30000</v>
      </c>
    </row>
    <row r="79" spans="1:6" s="71" customFormat="1" x14ac:dyDescent="0.2">
      <c r="A79" s="94" t="s">
        <v>13</v>
      </c>
      <c r="B79" s="79" t="s">
        <v>14</v>
      </c>
      <c r="C79" s="95">
        <v>30000</v>
      </c>
      <c r="D79" s="78"/>
      <c r="E79" s="78"/>
      <c r="F79"/>
    </row>
    <row r="80" spans="1:6" x14ac:dyDescent="0.2">
      <c r="A80" s="94" t="s">
        <v>17</v>
      </c>
      <c r="B80" s="79" t="s">
        <v>18</v>
      </c>
      <c r="C80" s="95">
        <v>0</v>
      </c>
      <c r="D80" s="78"/>
      <c r="E80" s="78">
        <v>0</v>
      </c>
    </row>
    <row r="81" spans="1:6" x14ac:dyDescent="0.2">
      <c r="A81" s="83" t="s">
        <v>51</v>
      </c>
      <c r="B81" s="84" t="s">
        <v>52</v>
      </c>
      <c r="C81" s="88">
        <v>182300</v>
      </c>
      <c r="D81" s="97">
        <v>182300</v>
      </c>
      <c r="E81" s="97">
        <v>182300</v>
      </c>
    </row>
    <row r="82" spans="1:6" s="67" customFormat="1" x14ac:dyDescent="0.2">
      <c r="A82" s="90" t="s">
        <v>9</v>
      </c>
      <c r="B82" s="91" t="s">
        <v>10</v>
      </c>
      <c r="C82" s="92">
        <f>C83+C87</f>
        <v>182300</v>
      </c>
      <c r="D82" s="80">
        <f>D83+D87</f>
        <v>182300</v>
      </c>
      <c r="E82" s="80">
        <v>182300</v>
      </c>
      <c r="F82"/>
    </row>
    <row r="83" spans="1:6" s="72" customFormat="1" x14ac:dyDescent="0.2">
      <c r="A83" s="90" t="s">
        <v>55</v>
      </c>
      <c r="B83" s="91" t="s">
        <v>56</v>
      </c>
      <c r="C83" s="92">
        <v>169800</v>
      </c>
      <c r="D83" s="80">
        <v>169800</v>
      </c>
      <c r="E83" s="80">
        <v>169800</v>
      </c>
      <c r="F83"/>
    </row>
    <row r="84" spans="1:6" x14ac:dyDescent="0.2">
      <c r="A84" s="94" t="s">
        <v>57</v>
      </c>
      <c r="B84" s="79" t="s">
        <v>58</v>
      </c>
      <c r="C84" s="95">
        <v>126800</v>
      </c>
      <c r="D84" s="78"/>
      <c r="E84" s="78"/>
    </row>
    <row r="85" spans="1:6" s="71" customFormat="1" x14ac:dyDescent="0.2">
      <c r="A85" s="94" t="s">
        <v>59</v>
      </c>
      <c r="B85" s="79" t="s">
        <v>60</v>
      </c>
      <c r="C85" s="95">
        <v>20000</v>
      </c>
      <c r="D85" s="78"/>
      <c r="E85" s="78"/>
      <c r="F85"/>
    </row>
    <row r="86" spans="1:6" x14ac:dyDescent="0.2">
      <c r="A86" s="94" t="s">
        <v>61</v>
      </c>
      <c r="B86" s="79" t="s">
        <v>62</v>
      </c>
      <c r="C86" s="95">
        <v>23000</v>
      </c>
      <c r="D86" s="78"/>
      <c r="E86" s="78"/>
    </row>
    <row r="87" spans="1:6" s="68" customFormat="1" x14ac:dyDescent="0.2">
      <c r="A87" s="90" t="s">
        <v>11</v>
      </c>
      <c r="B87" s="91" t="s">
        <v>12</v>
      </c>
      <c r="C87" s="92">
        <v>12500</v>
      </c>
      <c r="D87" s="80">
        <v>12500</v>
      </c>
      <c r="E87" s="80">
        <v>12500</v>
      </c>
      <c r="F87"/>
    </row>
    <row r="88" spans="1:6" s="71" customFormat="1" x14ac:dyDescent="0.2">
      <c r="A88" s="94" t="s">
        <v>13</v>
      </c>
      <c r="B88" s="79" t="s">
        <v>14</v>
      </c>
      <c r="C88" s="95">
        <v>12500</v>
      </c>
      <c r="D88" s="78"/>
      <c r="E88" s="78"/>
      <c r="F88"/>
    </row>
    <row r="89" spans="1:6" x14ac:dyDescent="0.2">
      <c r="A89" s="94" t="s">
        <v>17</v>
      </c>
      <c r="B89" s="79" t="s">
        <v>18</v>
      </c>
      <c r="C89" s="95">
        <v>0</v>
      </c>
      <c r="D89" s="78"/>
      <c r="E89" s="78"/>
    </row>
    <row r="90" spans="1:6" x14ac:dyDescent="0.2">
      <c r="A90" s="94"/>
      <c r="B90" s="79"/>
      <c r="C90" s="95"/>
      <c r="D90" s="78"/>
      <c r="E90" s="78"/>
    </row>
    <row r="91" spans="1:6" x14ac:dyDescent="0.2">
      <c r="A91" s="76" t="s">
        <v>63</v>
      </c>
      <c r="B91" s="77" t="s">
        <v>174</v>
      </c>
      <c r="C91" s="86">
        <v>8035</v>
      </c>
      <c r="D91" s="87">
        <v>8035</v>
      </c>
      <c r="E91" s="87">
        <v>8035</v>
      </c>
    </row>
    <row r="92" spans="1:6" x14ac:dyDescent="0.2">
      <c r="A92" s="76"/>
      <c r="B92" s="77" t="s">
        <v>168</v>
      </c>
      <c r="C92" s="86">
        <v>8035</v>
      </c>
      <c r="D92" s="87">
        <v>8035</v>
      </c>
      <c r="E92" s="87">
        <v>8035</v>
      </c>
    </row>
    <row r="93" spans="1:6" x14ac:dyDescent="0.2">
      <c r="A93" s="83" t="s">
        <v>47</v>
      </c>
      <c r="B93" s="84" t="s">
        <v>48</v>
      </c>
      <c r="C93" s="88">
        <v>5635</v>
      </c>
      <c r="D93" s="97">
        <v>5635</v>
      </c>
      <c r="E93" s="97">
        <v>5635</v>
      </c>
    </row>
    <row r="94" spans="1:6" x14ac:dyDescent="0.2">
      <c r="A94" s="90" t="s">
        <v>9</v>
      </c>
      <c r="B94" s="91" t="s">
        <v>10</v>
      </c>
      <c r="C94" s="92">
        <v>5635</v>
      </c>
      <c r="D94" s="80">
        <v>5635</v>
      </c>
      <c r="E94" s="80">
        <v>5635</v>
      </c>
    </row>
    <row r="95" spans="1:6" x14ac:dyDescent="0.2">
      <c r="A95" s="90" t="s">
        <v>11</v>
      </c>
      <c r="B95" s="91" t="s">
        <v>12</v>
      </c>
      <c r="C95" s="92">
        <v>5635</v>
      </c>
      <c r="D95" s="80">
        <v>5635</v>
      </c>
      <c r="E95" s="80">
        <v>5635</v>
      </c>
    </row>
    <row r="96" spans="1:6" x14ac:dyDescent="0.2">
      <c r="A96" s="94" t="s">
        <v>17</v>
      </c>
      <c r="B96" s="79" t="s">
        <v>18</v>
      </c>
      <c r="C96" s="95">
        <v>5635</v>
      </c>
      <c r="D96" s="78"/>
      <c r="E96" s="78"/>
    </row>
    <row r="97" spans="1:5" x14ac:dyDescent="0.2">
      <c r="A97" s="83" t="s">
        <v>51</v>
      </c>
      <c r="B97" s="84" t="s">
        <v>52</v>
      </c>
      <c r="C97" s="88">
        <v>2400</v>
      </c>
      <c r="D97" s="97">
        <v>2400</v>
      </c>
      <c r="E97" s="97">
        <v>2400</v>
      </c>
    </row>
    <row r="98" spans="1:5" x14ac:dyDescent="0.2">
      <c r="A98" s="90" t="s">
        <v>9</v>
      </c>
      <c r="B98" s="91" t="s">
        <v>10</v>
      </c>
      <c r="C98" s="92">
        <v>2400</v>
      </c>
      <c r="D98" s="80">
        <v>2400</v>
      </c>
      <c r="E98" s="80">
        <v>2400</v>
      </c>
    </row>
    <row r="99" spans="1:5" x14ac:dyDescent="0.2">
      <c r="A99" s="90" t="s">
        <v>11</v>
      </c>
      <c r="B99" s="91" t="s">
        <v>12</v>
      </c>
      <c r="C99" s="92">
        <v>2400</v>
      </c>
      <c r="D99" s="80">
        <v>2400</v>
      </c>
      <c r="E99" s="80">
        <v>2400</v>
      </c>
    </row>
    <row r="100" spans="1:5" x14ac:dyDescent="0.2">
      <c r="A100" s="100">
        <v>323</v>
      </c>
      <c r="B100" s="79" t="s">
        <v>18</v>
      </c>
      <c r="C100" s="95">
        <v>2400</v>
      </c>
      <c r="D100" s="80"/>
      <c r="E100" s="80"/>
    </row>
    <row r="101" spans="1:5" x14ac:dyDescent="0.2">
      <c r="A101" s="90"/>
      <c r="B101" s="91"/>
      <c r="C101" s="92"/>
      <c r="D101" s="80"/>
      <c r="E101" s="80"/>
    </row>
    <row r="102" spans="1:5" x14ac:dyDescent="0.2">
      <c r="A102" s="76" t="s">
        <v>175</v>
      </c>
      <c r="B102" s="77" t="s">
        <v>176</v>
      </c>
      <c r="C102" s="86">
        <v>34000</v>
      </c>
      <c r="D102" s="132">
        <f>D103+D109</f>
        <v>34000</v>
      </c>
      <c r="E102" s="130">
        <v>34000</v>
      </c>
    </row>
    <row r="103" spans="1:5" x14ac:dyDescent="0.2">
      <c r="A103" s="116">
        <v>55516</v>
      </c>
      <c r="B103" s="117" t="s">
        <v>48</v>
      </c>
      <c r="C103" s="118">
        <v>23950</v>
      </c>
      <c r="D103" s="133">
        <v>23950</v>
      </c>
      <c r="E103" s="131">
        <v>23950</v>
      </c>
    </row>
    <row r="104" spans="1:5" x14ac:dyDescent="0.2">
      <c r="A104" s="179">
        <v>3</v>
      </c>
      <c r="B104" s="180" t="s">
        <v>10</v>
      </c>
      <c r="C104" s="181">
        <v>23950</v>
      </c>
      <c r="D104" s="181">
        <v>23950</v>
      </c>
      <c r="E104" s="182">
        <v>23950</v>
      </c>
    </row>
    <row r="105" spans="1:5" x14ac:dyDescent="0.2">
      <c r="A105" s="121">
        <v>32</v>
      </c>
      <c r="B105" s="122" t="s">
        <v>12</v>
      </c>
      <c r="C105" s="123">
        <v>23950</v>
      </c>
      <c r="D105" s="134">
        <v>23950</v>
      </c>
      <c r="E105" s="182">
        <v>23950</v>
      </c>
    </row>
    <row r="106" spans="1:5" x14ac:dyDescent="0.2">
      <c r="A106" s="124" t="s">
        <v>17</v>
      </c>
      <c r="B106" s="125" t="s">
        <v>18</v>
      </c>
      <c r="C106" s="126">
        <v>20430</v>
      </c>
      <c r="D106" s="135"/>
      <c r="E106" s="109"/>
    </row>
    <row r="107" spans="1:5" x14ac:dyDescent="0.2">
      <c r="A107" s="127">
        <v>324</v>
      </c>
      <c r="B107" s="125" t="s">
        <v>186</v>
      </c>
      <c r="C107" s="126">
        <v>1760</v>
      </c>
      <c r="D107" s="135"/>
      <c r="E107" s="109"/>
    </row>
    <row r="108" spans="1:5" x14ac:dyDescent="0.2">
      <c r="A108" s="127">
        <v>329</v>
      </c>
      <c r="B108" s="125" t="s">
        <v>184</v>
      </c>
      <c r="C108" s="126">
        <v>1760</v>
      </c>
      <c r="D108" s="135"/>
      <c r="E108" s="109"/>
    </row>
    <row r="109" spans="1:5" x14ac:dyDescent="0.2">
      <c r="A109" s="116">
        <v>55629</v>
      </c>
      <c r="B109" s="117" t="s">
        <v>169</v>
      </c>
      <c r="C109" s="118">
        <v>10050</v>
      </c>
      <c r="D109" s="133">
        <v>10050</v>
      </c>
      <c r="E109" s="131">
        <v>10050</v>
      </c>
    </row>
    <row r="110" spans="1:5" x14ac:dyDescent="0.2">
      <c r="A110" s="183">
        <v>3</v>
      </c>
      <c r="B110" s="184" t="s">
        <v>10</v>
      </c>
      <c r="C110" s="185">
        <v>10050</v>
      </c>
      <c r="D110" s="185">
        <v>10050</v>
      </c>
      <c r="E110" s="182">
        <v>10050</v>
      </c>
    </row>
    <row r="111" spans="1:5" x14ac:dyDescent="0.2">
      <c r="A111" s="121">
        <v>32</v>
      </c>
      <c r="B111" s="122" t="s">
        <v>12</v>
      </c>
      <c r="C111" s="123">
        <v>10050</v>
      </c>
      <c r="D111" s="134">
        <v>10050</v>
      </c>
      <c r="E111" s="109">
        <v>10050</v>
      </c>
    </row>
    <row r="112" spans="1:5" x14ac:dyDescent="0.2">
      <c r="A112" s="127">
        <v>323</v>
      </c>
      <c r="B112" s="125" t="s">
        <v>18</v>
      </c>
      <c r="C112" s="126">
        <v>8570</v>
      </c>
      <c r="D112" s="135"/>
      <c r="E112" s="109"/>
    </row>
    <row r="113" spans="1:7" x14ac:dyDescent="0.2">
      <c r="A113" s="127">
        <v>324</v>
      </c>
      <c r="B113" s="125" t="s">
        <v>186</v>
      </c>
      <c r="C113" s="126">
        <v>740</v>
      </c>
      <c r="D113" s="135"/>
      <c r="E113" s="109"/>
    </row>
    <row r="114" spans="1:7" x14ac:dyDescent="0.2">
      <c r="A114" s="127">
        <v>329</v>
      </c>
      <c r="B114" s="125" t="s">
        <v>184</v>
      </c>
      <c r="C114" s="126">
        <v>740</v>
      </c>
      <c r="D114" s="135"/>
      <c r="E114" s="109"/>
    </row>
    <row r="115" spans="1:7" ht="13.5" thickBot="1" x14ac:dyDescent="0.25">
      <c r="A115" s="128" t="s">
        <v>134</v>
      </c>
      <c r="B115" s="128" t="s">
        <v>135</v>
      </c>
      <c r="C115" s="128" t="s">
        <v>227</v>
      </c>
      <c r="D115" s="128" t="s">
        <v>228</v>
      </c>
      <c r="E115" s="128" t="s">
        <v>229</v>
      </c>
    </row>
    <row r="116" spans="1:7" s="71" customFormat="1" ht="13.5" thickTop="1" x14ac:dyDescent="0.2">
      <c r="A116" s="112" t="s">
        <v>182</v>
      </c>
      <c r="B116" s="113" t="s">
        <v>183</v>
      </c>
      <c r="C116" s="114">
        <v>5025</v>
      </c>
      <c r="D116" s="136">
        <v>5025</v>
      </c>
      <c r="E116" s="130">
        <v>5025</v>
      </c>
      <c r="F116"/>
    </row>
    <row r="117" spans="1:7" s="71" customFormat="1" x14ac:dyDescent="0.2">
      <c r="A117" s="116">
        <v>55516</v>
      </c>
      <c r="B117" s="117" t="s">
        <v>48</v>
      </c>
      <c r="C117" s="118">
        <v>3525</v>
      </c>
      <c r="D117" s="133">
        <v>3525</v>
      </c>
      <c r="E117" s="131">
        <v>3525</v>
      </c>
      <c r="F117"/>
    </row>
    <row r="118" spans="1:7" s="71" customFormat="1" x14ac:dyDescent="0.2">
      <c r="A118" s="121">
        <v>3</v>
      </c>
      <c r="B118" s="122" t="s">
        <v>10</v>
      </c>
      <c r="C118" s="123">
        <v>3525</v>
      </c>
      <c r="D118" s="134">
        <v>3525</v>
      </c>
      <c r="E118" s="182">
        <v>3525</v>
      </c>
      <c r="F118"/>
    </row>
    <row r="119" spans="1:7" s="71" customFormat="1" x14ac:dyDescent="0.2">
      <c r="A119" s="121">
        <v>32</v>
      </c>
      <c r="B119" s="122" t="s">
        <v>12</v>
      </c>
      <c r="C119" s="123">
        <v>3525</v>
      </c>
      <c r="D119" s="134">
        <v>3525</v>
      </c>
      <c r="E119" s="182">
        <v>3525</v>
      </c>
      <c r="F119"/>
    </row>
    <row r="120" spans="1:7" s="71" customFormat="1" x14ac:dyDescent="0.2">
      <c r="A120" s="127">
        <v>329</v>
      </c>
      <c r="B120" s="125" t="s">
        <v>184</v>
      </c>
      <c r="C120" s="126">
        <v>3525</v>
      </c>
      <c r="D120" s="135"/>
      <c r="E120" s="109"/>
      <c r="F120"/>
    </row>
    <row r="121" spans="1:7" s="71" customFormat="1" x14ac:dyDescent="0.2">
      <c r="A121" s="116">
        <v>55516</v>
      </c>
      <c r="B121" s="117" t="s">
        <v>52</v>
      </c>
      <c r="C121" s="118">
        <v>1500</v>
      </c>
      <c r="D121" s="133">
        <v>1500</v>
      </c>
      <c r="E121" s="131">
        <v>1500</v>
      </c>
      <c r="F121"/>
    </row>
    <row r="122" spans="1:7" s="71" customFormat="1" x14ac:dyDescent="0.2">
      <c r="A122" s="121">
        <v>3</v>
      </c>
      <c r="B122" s="122" t="s">
        <v>10</v>
      </c>
      <c r="C122" s="123">
        <v>1500</v>
      </c>
      <c r="D122" s="134">
        <v>1500</v>
      </c>
      <c r="E122" s="182">
        <v>1500</v>
      </c>
      <c r="F122"/>
    </row>
    <row r="123" spans="1:7" s="71" customFormat="1" x14ac:dyDescent="0.2">
      <c r="A123" s="121">
        <v>32</v>
      </c>
      <c r="B123" s="122" t="s">
        <v>12</v>
      </c>
      <c r="C123" s="123">
        <v>1500</v>
      </c>
      <c r="D123" s="134">
        <v>1500</v>
      </c>
      <c r="E123" s="182">
        <v>1500</v>
      </c>
      <c r="F123"/>
    </row>
    <row r="124" spans="1:7" s="71" customFormat="1" x14ac:dyDescent="0.2">
      <c r="A124" s="127">
        <v>329</v>
      </c>
      <c r="B124" s="125" t="s">
        <v>184</v>
      </c>
      <c r="C124" s="126">
        <v>1500</v>
      </c>
      <c r="D124" s="135"/>
      <c r="E124" s="109"/>
      <c r="F124"/>
    </row>
    <row r="125" spans="1:7" s="71" customFormat="1" x14ac:dyDescent="0.2">
      <c r="A125" s="127"/>
      <c r="B125" s="125"/>
      <c r="C125" s="126"/>
      <c r="D125" s="135"/>
      <c r="E125" s="109"/>
      <c r="F125"/>
    </row>
    <row r="126" spans="1:7" x14ac:dyDescent="0.2">
      <c r="A126" s="76" t="s">
        <v>65</v>
      </c>
      <c r="B126" s="77" t="s">
        <v>167</v>
      </c>
      <c r="C126" s="86">
        <v>15070</v>
      </c>
      <c r="D126" s="87">
        <f>D127+D134</f>
        <v>15070</v>
      </c>
      <c r="E126" s="87">
        <f>E127+E134</f>
        <v>15070</v>
      </c>
      <c r="G126" s="71"/>
    </row>
    <row r="127" spans="1:7" x14ac:dyDescent="0.2">
      <c r="A127" s="83" t="s">
        <v>47</v>
      </c>
      <c r="B127" s="84" t="s">
        <v>48</v>
      </c>
      <c r="C127" s="88">
        <v>10570</v>
      </c>
      <c r="D127" s="97">
        <v>10570</v>
      </c>
      <c r="E127" s="97">
        <v>10570</v>
      </c>
      <c r="G127" s="71"/>
    </row>
    <row r="128" spans="1:7" s="68" customFormat="1" x14ac:dyDescent="0.2">
      <c r="A128" s="90" t="s">
        <v>9</v>
      </c>
      <c r="B128" s="91" t="s">
        <v>10</v>
      </c>
      <c r="C128" s="92">
        <v>10570</v>
      </c>
      <c r="D128" s="80">
        <v>10570</v>
      </c>
      <c r="E128" s="80">
        <v>10570</v>
      </c>
      <c r="F128"/>
      <c r="G128" s="61"/>
    </row>
    <row r="129" spans="1:7" s="71" customFormat="1" x14ac:dyDescent="0.2">
      <c r="A129" s="90" t="s">
        <v>11</v>
      </c>
      <c r="B129" s="91" t="s">
        <v>12</v>
      </c>
      <c r="C129" s="92">
        <f>C130+C131+C132+C133</f>
        <v>10570</v>
      </c>
      <c r="D129" s="80">
        <v>10570</v>
      </c>
      <c r="E129" s="80">
        <v>10570</v>
      </c>
      <c r="F129"/>
      <c r="G129" s="61"/>
    </row>
    <row r="130" spans="1:7" s="71" customFormat="1" x14ac:dyDescent="0.2">
      <c r="A130" s="94" t="s">
        <v>13</v>
      </c>
      <c r="B130" s="79" t="s">
        <v>14</v>
      </c>
      <c r="C130" s="95">
        <v>2006</v>
      </c>
      <c r="D130" s="78"/>
      <c r="E130" s="78"/>
      <c r="F130"/>
      <c r="G130" s="68"/>
    </row>
    <row r="131" spans="1:7" x14ac:dyDescent="0.2">
      <c r="A131" s="94" t="s">
        <v>15</v>
      </c>
      <c r="B131" s="79" t="s">
        <v>16</v>
      </c>
      <c r="C131" s="95">
        <v>2820</v>
      </c>
      <c r="D131" s="78"/>
      <c r="E131" s="78"/>
      <c r="G131" s="71"/>
    </row>
    <row r="132" spans="1:7" x14ac:dyDescent="0.2">
      <c r="A132" s="100">
        <v>323</v>
      </c>
      <c r="B132" s="79" t="s">
        <v>166</v>
      </c>
      <c r="C132" s="95">
        <v>3170</v>
      </c>
      <c r="D132" s="78"/>
      <c r="E132" s="78"/>
      <c r="G132" s="71"/>
    </row>
    <row r="133" spans="1:7" x14ac:dyDescent="0.2">
      <c r="A133" s="94" t="s">
        <v>19</v>
      </c>
      <c r="B133" s="79" t="s">
        <v>20</v>
      </c>
      <c r="C133" s="95">
        <v>2574</v>
      </c>
      <c r="D133" s="78"/>
      <c r="E133" s="78"/>
    </row>
    <row r="134" spans="1:7" x14ac:dyDescent="0.2">
      <c r="A134" s="83" t="s">
        <v>51</v>
      </c>
      <c r="B134" s="84" t="s">
        <v>52</v>
      </c>
      <c r="C134" s="88">
        <v>4500</v>
      </c>
      <c r="D134" s="97">
        <v>4500</v>
      </c>
      <c r="E134" s="97">
        <v>4500</v>
      </c>
    </row>
    <row r="135" spans="1:7" s="67" customFormat="1" x14ac:dyDescent="0.2">
      <c r="A135" s="90" t="s">
        <v>9</v>
      </c>
      <c r="B135" s="91" t="s">
        <v>10</v>
      </c>
      <c r="C135" s="92">
        <v>4500</v>
      </c>
      <c r="D135" s="80">
        <v>4500</v>
      </c>
      <c r="E135" s="80">
        <v>4500</v>
      </c>
      <c r="F135"/>
      <c r="G135" s="61"/>
    </row>
    <row r="136" spans="1:7" s="71" customFormat="1" x14ac:dyDescent="0.2">
      <c r="A136" s="90" t="s">
        <v>11</v>
      </c>
      <c r="B136" s="91" t="s">
        <v>12</v>
      </c>
      <c r="C136" s="92">
        <v>4500</v>
      </c>
      <c r="D136" s="80">
        <v>4500</v>
      </c>
      <c r="E136" s="80">
        <v>4500</v>
      </c>
      <c r="F136"/>
      <c r="G136" s="61"/>
    </row>
    <row r="137" spans="1:7" s="71" customFormat="1" x14ac:dyDescent="0.2">
      <c r="A137" s="94" t="s">
        <v>13</v>
      </c>
      <c r="B137" s="79" t="s">
        <v>14</v>
      </c>
      <c r="C137" s="95">
        <v>890</v>
      </c>
      <c r="D137" s="78"/>
      <c r="E137" s="78"/>
      <c r="F137"/>
      <c r="G137" s="67"/>
    </row>
    <row r="138" spans="1:7" s="68" customFormat="1" x14ac:dyDescent="0.2">
      <c r="A138" s="94" t="s">
        <v>15</v>
      </c>
      <c r="B138" s="79" t="s">
        <v>16</v>
      </c>
      <c r="C138" s="95">
        <v>1200</v>
      </c>
      <c r="D138" s="78"/>
      <c r="E138" s="78"/>
      <c r="F138"/>
      <c r="G138" s="71"/>
    </row>
    <row r="139" spans="1:7" s="68" customFormat="1" x14ac:dyDescent="0.2">
      <c r="A139" s="100">
        <v>323</v>
      </c>
      <c r="B139" s="79" t="s">
        <v>166</v>
      </c>
      <c r="C139" s="95">
        <v>1330</v>
      </c>
      <c r="D139" s="78"/>
      <c r="E139" s="78"/>
      <c r="F139"/>
      <c r="G139" s="71"/>
    </row>
    <row r="140" spans="1:7" x14ac:dyDescent="0.2">
      <c r="A140" s="94" t="s">
        <v>19</v>
      </c>
      <c r="B140" s="79" t="s">
        <v>20</v>
      </c>
      <c r="C140" s="95">
        <v>1080</v>
      </c>
      <c r="D140" s="78"/>
      <c r="E140" s="78"/>
      <c r="G140" s="68"/>
    </row>
    <row r="141" spans="1:7" x14ac:dyDescent="0.2">
      <c r="A141" s="94"/>
      <c r="B141" s="79"/>
      <c r="C141" s="95"/>
      <c r="D141" s="78"/>
      <c r="E141" s="78"/>
      <c r="G141" s="68"/>
    </row>
    <row r="142" spans="1:7" s="107" customFormat="1" x14ac:dyDescent="0.2">
      <c r="A142" s="76" t="s">
        <v>67</v>
      </c>
      <c r="B142" s="77" t="s">
        <v>154</v>
      </c>
      <c r="C142" s="86">
        <f>C143+C147</f>
        <v>2010</v>
      </c>
      <c r="D142" s="87">
        <v>2010</v>
      </c>
      <c r="E142" s="87">
        <v>2010</v>
      </c>
      <c r="F142"/>
      <c r="G142" s="61"/>
    </row>
    <row r="143" spans="1:7" s="67" customFormat="1" x14ac:dyDescent="0.2">
      <c r="A143" s="83" t="s">
        <v>47</v>
      </c>
      <c r="B143" s="84" t="s">
        <v>48</v>
      </c>
      <c r="C143" s="88">
        <v>1410</v>
      </c>
      <c r="D143" s="97">
        <v>1410</v>
      </c>
      <c r="E143" s="97">
        <v>1410</v>
      </c>
      <c r="F143"/>
      <c r="G143" s="61"/>
    </row>
    <row r="144" spans="1:7" s="68" customFormat="1" x14ac:dyDescent="0.2">
      <c r="A144" s="90" t="s">
        <v>69</v>
      </c>
      <c r="B144" s="91" t="s">
        <v>70</v>
      </c>
      <c r="C144" s="92">
        <v>1410</v>
      </c>
      <c r="D144" s="80">
        <v>1410</v>
      </c>
      <c r="E144" s="80">
        <v>1410</v>
      </c>
      <c r="F144"/>
      <c r="G144" s="107"/>
    </row>
    <row r="145" spans="1:7" s="71" customFormat="1" x14ac:dyDescent="0.2">
      <c r="A145" s="90" t="s">
        <v>71</v>
      </c>
      <c r="B145" s="91" t="s">
        <v>72</v>
      </c>
      <c r="C145" s="92">
        <v>1410</v>
      </c>
      <c r="D145" s="80">
        <v>1410</v>
      </c>
      <c r="E145" s="80">
        <v>1410</v>
      </c>
      <c r="F145"/>
      <c r="G145" s="67"/>
    </row>
    <row r="146" spans="1:7" s="71" customFormat="1" x14ac:dyDescent="0.2">
      <c r="A146" s="94" t="s">
        <v>73</v>
      </c>
      <c r="B146" s="79" t="s">
        <v>74</v>
      </c>
      <c r="C146" s="95">
        <v>1410</v>
      </c>
      <c r="D146" s="78"/>
      <c r="E146" s="78"/>
      <c r="F146"/>
      <c r="G146" s="68"/>
    </row>
    <row r="147" spans="1:7" x14ac:dyDescent="0.2">
      <c r="A147" s="83" t="s">
        <v>51</v>
      </c>
      <c r="B147" s="84" t="s">
        <v>52</v>
      </c>
      <c r="C147" s="88">
        <v>600</v>
      </c>
      <c r="D147" s="97">
        <v>600</v>
      </c>
      <c r="E147" s="97">
        <v>600</v>
      </c>
      <c r="G147" s="71"/>
    </row>
    <row r="148" spans="1:7" x14ac:dyDescent="0.2">
      <c r="A148" s="90" t="s">
        <v>69</v>
      </c>
      <c r="B148" s="91" t="s">
        <v>70</v>
      </c>
      <c r="C148" s="92">
        <v>600</v>
      </c>
      <c r="D148" s="80">
        <v>600</v>
      </c>
      <c r="E148" s="80">
        <v>600</v>
      </c>
      <c r="G148" s="71"/>
    </row>
    <row r="149" spans="1:7" s="71" customFormat="1" x14ac:dyDescent="0.2">
      <c r="A149" s="90" t="s">
        <v>71</v>
      </c>
      <c r="B149" s="91" t="s">
        <v>72</v>
      </c>
      <c r="C149" s="92">
        <v>600</v>
      </c>
      <c r="D149" s="80">
        <v>600</v>
      </c>
      <c r="E149" s="80">
        <v>600</v>
      </c>
      <c r="F149"/>
      <c r="G149" s="61"/>
    </row>
    <row r="150" spans="1:7" s="72" customFormat="1" x14ac:dyDescent="0.2">
      <c r="A150" s="94" t="s">
        <v>73</v>
      </c>
      <c r="B150" s="79" t="s">
        <v>74</v>
      </c>
      <c r="C150" s="95">
        <v>600</v>
      </c>
      <c r="D150" s="78"/>
      <c r="E150" s="78"/>
      <c r="F150"/>
      <c r="G150" s="61"/>
    </row>
    <row r="151" spans="1:7" s="72" customFormat="1" x14ac:dyDescent="0.2">
      <c r="A151" s="94"/>
      <c r="B151" s="79"/>
      <c r="C151" s="95"/>
      <c r="D151" s="78"/>
      <c r="E151" s="78"/>
      <c r="F151"/>
      <c r="G151" s="61"/>
    </row>
    <row r="152" spans="1:7" x14ac:dyDescent="0.2">
      <c r="A152" s="76" t="s">
        <v>75</v>
      </c>
      <c r="B152" s="77" t="s">
        <v>153</v>
      </c>
      <c r="C152" s="86">
        <f>C153+C158</f>
        <v>7035</v>
      </c>
      <c r="D152" s="87">
        <f>D153+D158</f>
        <v>7035</v>
      </c>
      <c r="E152" s="87">
        <v>7035</v>
      </c>
      <c r="G152" s="72"/>
    </row>
    <row r="153" spans="1:7" x14ac:dyDescent="0.2">
      <c r="A153" s="83" t="s">
        <v>47</v>
      </c>
      <c r="B153" s="84" t="s">
        <v>48</v>
      </c>
      <c r="C153" s="88">
        <v>4935</v>
      </c>
      <c r="D153" s="97">
        <v>4935</v>
      </c>
      <c r="E153" s="97">
        <v>4935</v>
      </c>
      <c r="G153" s="72"/>
    </row>
    <row r="154" spans="1:7" x14ac:dyDescent="0.2">
      <c r="A154" s="90" t="s">
        <v>9</v>
      </c>
      <c r="B154" s="91" t="s">
        <v>10</v>
      </c>
      <c r="C154" s="92">
        <v>4935</v>
      </c>
      <c r="D154" s="80">
        <v>4935</v>
      </c>
      <c r="E154" s="80">
        <v>4935</v>
      </c>
    </row>
    <row r="155" spans="1:7" s="71" customFormat="1" x14ac:dyDescent="0.2">
      <c r="A155" s="90" t="s">
        <v>11</v>
      </c>
      <c r="B155" s="91" t="s">
        <v>12</v>
      </c>
      <c r="C155" s="92">
        <v>4935</v>
      </c>
      <c r="D155" s="80">
        <v>4935</v>
      </c>
      <c r="E155" s="80">
        <v>4935</v>
      </c>
      <c r="F155"/>
      <c r="G155" s="61"/>
    </row>
    <row r="156" spans="1:7" s="71" customFormat="1" x14ac:dyDescent="0.2">
      <c r="A156" s="94" t="s">
        <v>15</v>
      </c>
      <c r="B156" s="79" t="s">
        <v>16</v>
      </c>
      <c r="C156" s="95">
        <v>1730</v>
      </c>
      <c r="D156" s="78"/>
      <c r="E156" s="78"/>
      <c r="F156"/>
      <c r="G156" s="61"/>
    </row>
    <row r="157" spans="1:7" s="68" customFormat="1" x14ac:dyDescent="0.2">
      <c r="A157" s="94" t="s">
        <v>77</v>
      </c>
      <c r="B157" s="79" t="s">
        <v>78</v>
      </c>
      <c r="C157" s="95">
        <v>3205</v>
      </c>
      <c r="D157" s="78"/>
      <c r="E157" s="78"/>
      <c r="F157"/>
      <c r="G157" s="71"/>
    </row>
    <row r="158" spans="1:7" x14ac:dyDescent="0.2">
      <c r="A158" s="83" t="s">
        <v>51</v>
      </c>
      <c r="B158" s="84" t="s">
        <v>52</v>
      </c>
      <c r="C158" s="88">
        <v>2100</v>
      </c>
      <c r="D158" s="97">
        <v>2100</v>
      </c>
      <c r="E158" s="97">
        <v>2100</v>
      </c>
      <c r="G158" s="71"/>
    </row>
    <row r="159" spans="1:7" x14ac:dyDescent="0.2">
      <c r="A159" s="90" t="s">
        <v>9</v>
      </c>
      <c r="B159" s="91" t="s">
        <v>10</v>
      </c>
      <c r="C159" s="92">
        <v>2100</v>
      </c>
      <c r="D159" s="80">
        <v>2100</v>
      </c>
      <c r="E159" s="80">
        <v>2100</v>
      </c>
      <c r="G159" s="68"/>
    </row>
    <row r="160" spans="1:7" s="71" customFormat="1" x14ac:dyDescent="0.2">
      <c r="A160" s="90" t="s">
        <v>11</v>
      </c>
      <c r="B160" s="91" t="s">
        <v>12</v>
      </c>
      <c r="C160" s="92">
        <f>C161+C162</f>
        <v>2100</v>
      </c>
      <c r="D160" s="80">
        <v>2100</v>
      </c>
      <c r="E160" s="80">
        <v>2100</v>
      </c>
      <c r="F160"/>
      <c r="G160" s="61"/>
    </row>
    <row r="161" spans="1:7" s="71" customFormat="1" x14ac:dyDescent="0.2">
      <c r="A161" s="94" t="s">
        <v>15</v>
      </c>
      <c r="B161" s="79" t="s">
        <v>16</v>
      </c>
      <c r="C161" s="95">
        <v>760</v>
      </c>
      <c r="D161" s="78"/>
      <c r="E161" s="78"/>
      <c r="F161"/>
      <c r="G161" s="61"/>
    </row>
    <row r="162" spans="1:7" s="68" customFormat="1" x14ac:dyDescent="0.2">
      <c r="A162" s="94" t="s">
        <v>77</v>
      </c>
      <c r="B162" s="79" t="s">
        <v>78</v>
      </c>
      <c r="C162" s="95">
        <v>1340</v>
      </c>
      <c r="D162" s="78"/>
      <c r="E162" s="78"/>
      <c r="F162"/>
      <c r="G162" s="71"/>
    </row>
    <row r="163" spans="1:7" s="68" customFormat="1" x14ac:dyDescent="0.2">
      <c r="A163" s="94"/>
      <c r="B163" s="79"/>
      <c r="C163" s="95"/>
      <c r="D163" s="78"/>
      <c r="E163" s="78"/>
      <c r="F163"/>
      <c r="G163" s="71"/>
    </row>
    <row r="164" spans="1:7" x14ac:dyDescent="0.2">
      <c r="A164" s="76" t="s">
        <v>79</v>
      </c>
      <c r="B164" s="77" t="s">
        <v>152</v>
      </c>
      <c r="C164" s="86">
        <f>C165+C175</f>
        <v>7535</v>
      </c>
      <c r="D164" s="87">
        <v>7535</v>
      </c>
      <c r="E164" s="87">
        <v>7535</v>
      </c>
      <c r="G164" s="68"/>
    </row>
    <row r="165" spans="1:7" x14ac:dyDescent="0.2">
      <c r="A165" s="83" t="s">
        <v>47</v>
      </c>
      <c r="B165" s="84" t="s">
        <v>48</v>
      </c>
      <c r="C165" s="88">
        <v>5285</v>
      </c>
      <c r="D165" s="97">
        <v>5285</v>
      </c>
      <c r="E165" s="97">
        <v>5285</v>
      </c>
      <c r="G165" s="68"/>
    </row>
    <row r="166" spans="1:7" x14ac:dyDescent="0.2">
      <c r="A166" s="90" t="s">
        <v>9</v>
      </c>
      <c r="B166" s="91" t="s">
        <v>10</v>
      </c>
      <c r="C166" s="92">
        <v>4580</v>
      </c>
      <c r="D166" s="80">
        <v>4580</v>
      </c>
      <c r="E166" s="80">
        <v>4580</v>
      </c>
    </row>
    <row r="167" spans="1:7" s="71" customFormat="1" x14ac:dyDescent="0.2">
      <c r="A167" s="90" t="s">
        <v>11</v>
      </c>
      <c r="B167" s="91" t="s">
        <v>12</v>
      </c>
      <c r="C167" s="92">
        <v>4580</v>
      </c>
      <c r="D167" s="80">
        <v>4580</v>
      </c>
      <c r="E167" s="80">
        <v>4580</v>
      </c>
      <c r="F167"/>
      <c r="G167" s="61"/>
    </row>
    <row r="168" spans="1:7" s="71" customFormat="1" x14ac:dyDescent="0.2">
      <c r="A168" s="94" t="s">
        <v>13</v>
      </c>
      <c r="B168" s="79" t="s">
        <v>14</v>
      </c>
      <c r="C168" s="95">
        <v>2115</v>
      </c>
      <c r="D168" s="78"/>
      <c r="E168" s="78"/>
      <c r="F168"/>
      <c r="G168" s="61"/>
    </row>
    <row r="169" spans="1:7" s="71" customFormat="1" x14ac:dyDescent="0.2">
      <c r="A169" s="100">
        <v>322</v>
      </c>
      <c r="B169" s="79" t="s">
        <v>16</v>
      </c>
      <c r="C169" s="95">
        <v>705</v>
      </c>
      <c r="D169" s="78"/>
      <c r="E169" s="78"/>
      <c r="F169"/>
    </row>
    <row r="170" spans="1:7" s="71" customFormat="1" x14ac:dyDescent="0.2">
      <c r="A170" s="100">
        <v>323</v>
      </c>
      <c r="B170" s="79" t="s">
        <v>18</v>
      </c>
      <c r="C170" s="95">
        <v>1760</v>
      </c>
      <c r="D170" s="78"/>
      <c r="E170" s="78"/>
      <c r="F170"/>
    </row>
    <row r="171" spans="1:7" s="71" customFormat="1" x14ac:dyDescent="0.2">
      <c r="A171" s="98">
        <v>4</v>
      </c>
      <c r="B171" s="91" t="s">
        <v>70</v>
      </c>
      <c r="C171" s="92">
        <v>705</v>
      </c>
      <c r="D171" s="80">
        <v>705</v>
      </c>
      <c r="E171" s="80">
        <v>705</v>
      </c>
      <c r="F171"/>
    </row>
    <row r="172" spans="1:7" s="67" customFormat="1" x14ac:dyDescent="0.2">
      <c r="A172" s="98">
        <v>42</v>
      </c>
      <c r="B172" s="91" t="s">
        <v>72</v>
      </c>
      <c r="C172" s="92">
        <v>705</v>
      </c>
      <c r="D172" s="80">
        <f>C172</f>
        <v>705</v>
      </c>
      <c r="E172" s="80">
        <v>705</v>
      </c>
      <c r="F172"/>
      <c r="G172" s="71"/>
    </row>
    <row r="173" spans="1:7" s="68" customFormat="1" x14ac:dyDescent="0.2">
      <c r="A173" s="100">
        <v>424</v>
      </c>
      <c r="B173" s="79" t="s">
        <v>150</v>
      </c>
      <c r="C173" s="95">
        <v>705</v>
      </c>
      <c r="D173" s="78"/>
      <c r="E173" s="78"/>
      <c r="F173"/>
      <c r="G173" s="71"/>
    </row>
    <row r="174" spans="1:7" s="68" customFormat="1" ht="13.5" thickBot="1" x14ac:dyDescent="0.25">
      <c r="A174" s="128" t="s">
        <v>134</v>
      </c>
      <c r="B174" s="128" t="s">
        <v>135</v>
      </c>
      <c r="C174" s="128" t="s">
        <v>227</v>
      </c>
      <c r="D174" s="128" t="s">
        <v>228</v>
      </c>
      <c r="E174" s="128" t="s">
        <v>229</v>
      </c>
      <c r="F174"/>
      <c r="G174" s="71"/>
    </row>
    <row r="175" spans="1:7" ht="13.5" thickTop="1" x14ac:dyDescent="0.2">
      <c r="A175" s="83" t="s">
        <v>51</v>
      </c>
      <c r="B175" s="84" t="s">
        <v>52</v>
      </c>
      <c r="C175" s="88">
        <f>C176+C181</f>
        <v>2250</v>
      </c>
      <c r="D175" s="97">
        <v>2250</v>
      </c>
      <c r="E175" s="97">
        <v>2250</v>
      </c>
      <c r="G175" s="67"/>
    </row>
    <row r="176" spans="1:7" x14ac:dyDescent="0.2">
      <c r="A176" s="90" t="s">
        <v>9</v>
      </c>
      <c r="B176" s="91" t="s">
        <v>10</v>
      </c>
      <c r="C176" s="92">
        <v>1950</v>
      </c>
      <c r="D176" s="80">
        <v>1950</v>
      </c>
      <c r="E176" s="80">
        <v>1950</v>
      </c>
      <c r="G176" s="68"/>
    </row>
    <row r="177" spans="1:7" s="71" customFormat="1" x14ac:dyDescent="0.2">
      <c r="A177" s="90" t="s">
        <v>11</v>
      </c>
      <c r="B177" s="91" t="s">
        <v>12</v>
      </c>
      <c r="C177" s="92">
        <f>C178+C179+C180</f>
        <v>1950</v>
      </c>
      <c r="D177" s="80">
        <v>1950</v>
      </c>
      <c r="E177" s="80">
        <v>1950</v>
      </c>
      <c r="F177"/>
      <c r="G177" s="61"/>
    </row>
    <row r="178" spans="1:7" s="73" customFormat="1" x14ac:dyDescent="0.2">
      <c r="A178" s="94" t="s">
        <v>13</v>
      </c>
      <c r="B178" s="79" t="s">
        <v>14</v>
      </c>
      <c r="C178" s="95">
        <v>900</v>
      </c>
      <c r="D178" s="78"/>
      <c r="E178" s="78"/>
      <c r="F178"/>
      <c r="G178" s="61"/>
    </row>
    <row r="179" spans="1:7" s="73" customFormat="1" x14ac:dyDescent="0.2">
      <c r="A179" s="100">
        <v>322</v>
      </c>
      <c r="B179" s="79" t="s">
        <v>16</v>
      </c>
      <c r="C179" s="95">
        <v>300</v>
      </c>
      <c r="D179" s="78"/>
      <c r="E179" s="78"/>
      <c r="F179"/>
      <c r="G179" s="71"/>
    </row>
    <row r="180" spans="1:7" s="73" customFormat="1" x14ac:dyDescent="0.2">
      <c r="A180" s="100">
        <v>323</v>
      </c>
      <c r="B180" s="79" t="s">
        <v>18</v>
      </c>
      <c r="C180" s="95">
        <v>750</v>
      </c>
      <c r="D180" s="78"/>
      <c r="E180" s="78"/>
      <c r="F180"/>
    </row>
    <row r="181" spans="1:7" s="73" customFormat="1" x14ac:dyDescent="0.2">
      <c r="A181" s="98">
        <v>4</v>
      </c>
      <c r="B181" s="91" t="s">
        <v>70</v>
      </c>
      <c r="C181" s="92">
        <v>300</v>
      </c>
      <c r="D181" s="80">
        <v>300</v>
      </c>
      <c r="E181" s="80">
        <v>300</v>
      </c>
      <c r="F181"/>
    </row>
    <row r="182" spans="1:7" s="68" customFormat="1" x14ac:dyDescent="0.2">
      <c r="A182" s="98">
        <v>42</v>
      </c>
      <c r="B182" s="91" t="s">
        <v>72</v>
      </c>
      <c r="C182" s="92">
        <v>300</v>
      </c>
      <c r="D182" s="80">
        <f>C182</f>
        <v>300</v>
      </c>
      <c r="E182" s="80">
        <v>300</v>
      </c>
      <c r="F182"/>
      <c r="G182" s="73"/>
    </row>
    <row r="183" spans="1:7" x14ac:dyDescent="0.2">
      <c r="A183" s="100">
        <v>424</v>
      </c>
      <c r="B183" s="79" t="s">
        <v>151</v>
      </c>
      <c r="C183" s="95">
        <v>300</v>
      </c>
      <c r="D183" s="78"/>
      <c r="E183" s="78"/>
      <c r="G183" s="73"/>
    </row>
    <row r="184" spans="1:7" x14ac:dyDescent="0.2">
      <c r="A184" s="100"/>
      <c r="B184" s="79"/>
      <c r="C184" s="95"/>
      <c r="D184" s="78"/>
      <c r="E184" s="78"/>
      <c r="G184" s="73"/>
    </row>
    <row r="185" spans="1:7" x14ac:dyDescent="0.2">
      <c r="A185" s="112" t="s">
        <v>164</v>
      </c>
      <c r="B185" s="113" t="s">
        <v>165</v>
      </c>
      <c r="C185" s="114">
        <f>C186+C191</f>
        <v>5020</v>
      </c>
      <c r="D185" s="115">
        <v>5020</v>
      </c>
      <c r="E185" s="130">
        <v>5020</v>
      </c>
    </row>
    <row r="186" spans="1:7" x14ac:dyDescent="0.2">
      <c r="A186" s="116">
        <v>55516</v>
      </c>
      <c r="B186" s="117" t="s">
        <v>48</v>
      </c>
      <c r="C186" s="118">
        <v>3520</v>
      </c>
      <c r="D186" s="119">
        <v>3520</v>
      </c>
      <c r="E186" s="131">
        <v>3520</v>
      </c>
    </row>
    <row r="187" spans="1:7" x14ac:dyDescent="0.2">
      <c r="A187" s="127">
        <v>3</v>
      </c>
      <c r="B187" s="125" t="s">
        <v>10</v>
      </c>
      <c r="C187" s="126">
        <v>3520</v>
      </c>
      <c r="D187" s="120">
        <v>3520</v>
      </c>
      <c r="E187" s="109">
        <v>3520</v>
      </c>
    </row>
    <row r="188" spans="1:7" x14ac:dyDescent="0.2">
      <c r="A188" s="127">
        <v>32</v>
      </c>
      <c r="B188" s="125" t="s">
        <v>12</v>
      </c>
      <c r="C188" s="126">
        <v>3520</v>
      </c>
      <c r="D188" s="120">
        <v>3520</v>
      </c>
      <c r="E188" s="109">
        <v>3520</v>
      </c>
    </row>
    <row r="189" spans="1:7" x14ac:dyDescent="0.2">
      <c r="A189" s="127">
        <v>321</v>
      </c>
      <c r="B189" s="125" t="s">
        <v>14</v>
      </c>
      <c r="C189" s="126">
        <v>2113</v>
      </c>
      <c r="D189" s="120"/>
      <c r="E189" s="109"/>
    </row>
    <row r="190" spans="1:7" x14ac:dyDescent="0.2">
      <c r="A190" s="127">
        <v>323</v>
      </c>
      <c r="B190" s="125" t="s">
        <v>18</v>
      </c>
      <c r="C190" s="126">
        <v>1407</v>
      </c>
      <c r="D190" s="120"/>
      <c r="E190" s="109"/>
    </row>
    <row r="191" spans="1:7" x14ac:dyDescent="0.2">
      <c r="A191" s="116">
        <v>55629</v>
      </c>
      <c r="B191" s="117" t="s">
        <v>52</v>
      </c>
      <c r="C191" s="118">
        <v>1500</v>
      </c>
      <c r="D191" s="119">
        <v>1500</v>
      </c>
      <c r="E191" s="131">
        <v>1500</v>
      </c>
    </row>
    <row r="192" spans="1:7" x14ac:dyDescent="0.2">
      <c r="A192" s="127">
        <v>3</v>
      </c>
      <c r="B192" s="125" t="s">
        <v>10</v>
      </c>
      <c r="C192" s="126">
        <v>1500</v>
      </c>
      <c r="D192" s="120">
        <v>1500</v>
      </c>
      <c r="E192" s="109">
        <v>1500</v>
      </c>
    </row>
    <row r="193" spans="1:7" x14ac:dyDescent="0.2">
      <c r="A193" s="127">
        <v>32</v>
      </c>
      <c r="B193" s="125" t="s">
        <v>12</v>
      </c>
      <c r="C193" s="126">
        <v>1500</v>
      </c>
      <c r="D193" s="120">
        <v>1500</v>
      </c>
      <c r="E193" s="109">
        <v>1500</v>
      </c>
    </row>
    <row r="194" spans="1:7" x14ac:dyDescent="0.2">
      <c r="A194" s="127">
        <v>321</v>
      </c>
      <c r="B194" s="125" t="s">
        <v>14</v>
      </c>
      <c r="C194" s="126">
        <v>900</v>
      </c>
      <c r="D194" s="120"/>
      <c r="E194" s="109"/>
    </row>
    <row r="195" spans="1:7" x14ac:dyDescent="0.2">
      <c r="A195" s="127">
        <v>323</v>
      </c>
      <c r="B195" s="125" t="s">
        <v>18</v>
      </c>
      <c r="C195" s="126">
        <v>600</v>
      </c>
      <c r="D195" s="120"/>
      <c r="E195" s="109"/>
    </row>
    <row r="196" spans="1:7" x14ac:dyDescent="0.2">
      <c r="A196" s="76" t="s">
        <v>89</v>
      </c>
      <c r="B196" s="77" t="s">
        <v>155</v>
      </c>
      <c r="C196" s="86">
        <f>C197+C202</f>
        <v>6025</v>
      </c>
      <c r="D196" s="87">
        <v>6025</v>
      </c>
      <c r="E196" s="130">
        <v>6025</v>
      </c>
      <c r="G196" s="72"/>
    </row>
    <row r="197" spans="1:7" x14ac:dyDescent="0.2">
      <c r="A197" s="83" t="s">
        <v>47</v>
      </c>
      <c r="B197" s="84" t="s">
        <v>48</v>
      </c>
      <c r="C197" s="88">
        <v>4225</v>
      </c>
      <c r="D197" s="97">
        <v>4225</v>
      </c>
      <c r="E197" s="131">
        <v>4225</v>
      </c>
      <c r="G197" s="72"/>
    </row>
    <row r="198" spans="1:7" x14ac:dyDescent="0.2">
      <c r="A198" s="90" t="s">
        <v>9</v>
      </c>
      <c r="B198" s="91" t="s">
        <v>10</v>
      </c>
      <c r="C198" s="92">
        <v>4225</v>
      </c>
      <c r="D198" s="80">
        <v>4225</v>
      </c>
      <c r="E198" s="109">
        <v>4225</v>
      </c>
    </row>
    <row r="199" spans="1:7" s="71" customFormat="1" x14ac:dyDescent="0.2">
      <c r="A199" s="90" t="s">
        <v>11</v>
      </c>
      <c r="B199" s="91" t="s">
        <v>12</v>
      </c>
      <c r="C199" s="92">
        <v>4225</v>
      </c>
      <c r="D199" s="80">
        <v>4225</v>
      </c>
      <c r="E199" s="109">
        <v>4225</v>
      </c>
      <c r="F199"/>
      <c r="G199" s="61"/>
    </row>
    <row r="200" spans="1:7" s="73" customFormat="1" x14ac:dyDescent="0.2">
      <c r="A200" s="94" t="s">
        <v>13</v>
      </c>
      <c r="B200" s="79" t="s">
        <v>14</v>
      </c>
      <c r="C200" s="95">
        <v>2816</v>
      </c>
      <c r="D200" s="78"/>
      <c r="E200" s="109"/>
      <c r="F200"/>
      <c r="G200" s="61"/>
    </row>
    <row r="201" spans="1:7" s="68" customFormat="1" x14ac:dyDescent="0.2">
      <c r="A201" s="100">
        <v>329</v>
      </c>
      <c r="B201" s="79" t="s">
        <v>20</v>
      </c>
      <c r="C201" s="95">
        <v>1409</v>
      </c>
      <c r="D201" s="78"/>
      <c r="E201" s="109"/>
      <c r="F201"/>
      <c r="G201" s="71"/>
    </row>
    <row r="202" spans="1:7" x14ac:dyDescent="0.2">
      <c r="A202" s="83" t="s">
        <v>51</v>
      </c>
      <c r="B202" s="84" t="s">
        <v>52</v>
      </c>
      <c r="C202" s="88">
        <v>1800</v>
      </c>
      <c r="D202" s="97">
        <v>1800</v>
      </c>
      <c r="E202" s="131">
        <v>1800</v>
      </c>
      <c r="G202" s="73"/>
    </row>
    <row r="203" spans="1:7" x14ac:dyDescent="0.2">
      <c r="A203" s="90" t="s">
        <v>9</v>
      </c>
      <c r="B203" s="91" t="s">
        <v>10</v>
      </c>
      <c r="C203" s="92">
        <v>1800</v>
      </c>
      <c r="D203" s="80">
        <v>1800</v>
      </c>
      <c r="E203" s="109">
        <v>1800</v>
      </c>
      <c r="G203" s="68"/>
    </row>
    <row r="204" spans="1:7" s="72" customFormat="1" x14ac:dyDescent="0.2">
      <c r="A204" s="90" t="s">
        <v>11</v>
      </c>
      <c r="B204" s="91" t="s">
        <v>12</v>
      </c>
      <c r="C204" s="92">
        <v>1800</v>
      </c>
      <c r="D204" s="80">
        <v>1800</v>
      </c>
      <c r="E204" s="109">
        <v>1800</v>
      </c>
      <c r="F204"/>
      <c r="G204" s="61"/>
    </row>
    <row r="205" spans="1:7" s="71" customFormat="1" x14ac:dyDescent="0.2">
      <c r="A205" s="94" t="s">
        <v>13</v>
      </c>
      <c r="B205" s="79" t="s">
        <v>14</v>
      </c>
      <c r="C205" s="95">
        <v>1200</v>
      </c>
      <c r="D205" s="78"/>
      <c r="E205" s="109"/>
      <c r="F205"/>
      <c r="G205" s="61"/>
    </row>
    <row r="206" spans="1:7" x14ac:dyDescent="0.2">
      <c r="A206" s="100">
        <v>329</v>
      </c>
      <c r="B206" s="79" t="s">
        <v>20</v>
      </c>
      <c r="C206" s="95">
        <v>600</v>
      </c>
      <c r="D206" s="78"/>
      <c r="E206" s="109"/>
      <c r="G206" s="72"/>
    </row>
    <row r="207" spans="1:7" x14ac:dyDescent="0.2">
      <c r="A207" s="100"/>
      <c r="B207" s="79"/>
      <c r="C207" s="95"/>
      <c r="D207" s="78"/>
      <c r="E207" s="109"/>
      <c r="G207" s="72"/>
    </row>
    <row r="208" spans="1:7" x14ac:dyDescent="0.2">
      <c r="A208" s="76" t="s">
        <v>91</v>
      </c>
      <c r="B208" s="77" t="s">
        <v>156</v>
      </c>
      <c r="C208" s="86">
        <f>C209+C216</f>
        <v>9040</v>
      </c>
      <c r="D208" s="87">
        <f>D209+D216</f>
        <v>9040</v>
      </c>
      <c r="E208" s="87">
        <v>9040</v>
      </c>
    </row>
    <row r="209" spans="1:7" s="67" customFormat="1" x14ac:dyDescent="0.2">
      <c r="A209" s="103">
        <v>55516</v>
      </c>
      <c r="B209" s="84" t="s">
        <v>48</v>
      </c>
      <c r="C209" s="88">
        <v>6340</v>
      </c>
      <c r="D209" s="97">
        <f>D210+D213</f>
        <v>6340</v>
      </c>
      <c r="E209" s="97">
        <v>6340</v>
      </c>
      <c r="F209"/>
      <c r="G209" s="61"/>
    </row>
    <row r="210" spans="1:7" s="68" customFormat="1" x14ac:dyDescent="0.2">
      <c r="A210" s="90" t="s">
        <v>9</v>
      </c>
      <c r="B210" s="91" t="s">
        <v>10</v>
      </c>
      <c r="C210" s="92">
        <v>3170</v>
      </c>
      <c r="D210" s="80">
        <v>3170</v>
      </c>
      <c r="E210" s="80">
        <v>3170</v>
      </c>
      <c r="F210"/>
      <c r="G210" s="61"/>
    </row>
    <row r="211" spans="1:7" s="71" customFormat="1" x14ac:dyDescent="0.2">
      <c r="A211" s="90" t="s">
        <v>11</v>
      </c>
      <c r="B211" s="91" t="s">
        <v>12</v>
      </c>
      <c r="C211" s="92">
        <v>3170</v>
      </c>
      <c r="D211" s="80">
        <v>3170</v>
      </c>
      <c r="E211" s="80">
        <v>3170</v>
      </c>
      <c r="F211"/>
      <c r="G211" s="67"/>
    </row>
    <row r="212" spans="1:7" s="71" customFormat="1" x14ac:dyDescent="0.2">
      <c r="A212" s="94" t="s">
        <v>19</v>
      </c>
      <c r="B212" s="79" t="s">
        <v>20</v>
      </c>
      <c r="C212" s="95">
        <v>3170</v>
      </c>
      <c r="D212" s="78"/>
      <c r="E212" s="78"/>
      <c r="F212"/>
      <c r="G212" s="68"/>
    </row>
    <row r="213" spans="1:7" s="71" customFormat="1" x14ac:dyDescent="0.2">
      <c r="A213" s="98">
        <v>4</v>
      </c>
      <c r="B213" s="91" t="s">
        <v>70</v>
      </c>
      <c r="C213" s="92">
        <v>3170</v>
      </c>
      <c r="D213" s="80">
        <v>3170</v>
      </c>
      <c r="E213" s="80">
        <v>3170</v>
      </c>
      <c r="F213"/>
    </row>
    <row r="214" spans="1:7" s="71" customFormat="1" x14ac:dyDescent="0.2">
      <c r="A214" s="98">
        <v>42</v>
      </c>
      <c r="B214" s="91" t="s">
        <v>72</v>
      </c>
      <c r="C214" s="92">
        <v>3170</v>
      </c>
      <c r="D214" s="80">
        <v>3170</v>
      </c>
      <c r="E214" s="80">
        <v>3170</v>
      </c>
      <c r="F214"/>
    </row>
    <row r="215" spans="1:7" s="71" customFormat="1" x14ac:dyDescent="0.2">
      <c r="A215" s="100">
        <v>422</v>
      </c>
      <c r="B215" s="79" t="s">
        <v>160</v>
      </c>
      <c r="C215" s="95">
        <v>3170</v>
      </c>
      <c r="D215" s="78"/>
      <c r="E215" s="78"/>
      <c r="F215"/>
    </row>
    <row r="216" spans="1:7" x14ac:dyDescent="0.2">
      <c r="A216" s="83" t="s">
        <v>51</v>
      </c>
      <c r="B216" s="84" t="s">
        <v>52</v>
      </c>
      <c r="C216" s="88">
        <v>2700</v>
      </c>
      <c r="D216" s="97">
        <f>D217+D220</f>
        <v>2700</v>
      </c>
      <c r="E216" s="97">
        <v>2700</v>
      </c>
      <c r="G216" s="71"/>
    </row>
    <row r="217" spans="1:7" s="68" customFormat="1" x14ac:dyDescent="0.2">
      <c r="A217" s="90" t="s">
        <v>9</v>
      </c>
      <c r="B217" s="91" t="s">
        <v>10</v>
      </c>
      <c r="C217" s="92">
        <v>1330</v>
      </c>
      <c r="D217" s="80">
        <f t="shared" ref="D217:D227" si="0">C217</f>
        <v>1330</v>
      </c>
      <c r="E217" s="80">
        <v>1330</v>
      </c>
      <c r="F217"/>
      <c r="G217" s="71"/>
    </row>
    <row r="218" spans="1:7" s="71" customFormat="1" x14ac:dyDescent="0.2">
      <c r="A218" s="90" t="s">
        <v>11</v>
      </c>
      <c r="B218" s="91" t="s">
        <v>12</v>
      </c>
      <c r="C218" s="92">
        <v>1330</v>
      </c>
      <c r="D218" s="80">
        <f t="shared" si="0"/>
        <v>1330</v>
      </c>
      <c r="E218" s="80">
        <v>1330</v>
      </c>
      <c r="F218"/>
      <c r="G218" s="61"/>
    </row>
    <row r="219" spans="1:7" s="71" customFormat="1" x14ac:dyDescent="0.2">
      <c r="A219" s="100">
        <v>329</v>
      </c>
      <c r="B219" s="110" t="s">
        <v>20</v>
      </c>
      <c r="C219" s="95">
        <v>1330</v>
      </c>
      <c r="D219" s="101"/>
      <c r="E219" s="101"/>
      <c r="F219"/>
      <c r="G219" s="68"/>
    </row>
    <row r="220" spans="1:7" s="71" customFormat="1" x14ac:dyDescent="0.2">
      <c r="A220" s="98">
        <v>4</v>
      </c>
      <c r="B220" s="111" t="s">
        <v>70</v>
      </c>
      <c r="C220" s="92">
        <v>1370</v>
      </c>
      <c r="D220" s="99">
        <v>1370</v>
      </c>
      <c r="E220" s="99">
        <v>1370</v>
      </c>
      <c r="F220"/>
    </row>
    <row r="221" spans="1:7" s="71" customFormat="1" x14ac:dyDescent="0.2">
      <c r="A221" s="98">
        <v>42</v>
      </c>
      <c r="B221" s="111" t="s">
        <v>163</v>
      </c>
      <c r="C221" s="92">
        <v>1370</v>
      </c>
      <c r="D221" s="99">
        <v>1370</v>
      </c>
      <c r="E221" s="99">
        <v>1370</v>
      </c>
      <c r="F221"/>
    </row>
    <row r="222" spans="1:7" s="71" customFormat="1" x14ac:dyDescent="0.2">
      <c r="A222" s="100">
        <v>422</v>
      </c>
      <c r="B222" s="110" t="s">
        <v>160</v>
      </c>
      <c r="C222" s="95">
        <v>1370</v>
      </c>
      <c r="D222" s="101"/>
      <c r="E222" s="101"/>
      <c r="F222"/>
    </row>
    <row r="223" spans="1:7" s="71" customFormat="1" x14ac:dyDescent="0.2">
      <c r="A223" s="187"/>
      <c r="B223" s="187"/>
      <c r="C223" s="187"/>
      <c r="D223" s="187"/>
      <c r="E223" s="187"/>
      <c r="F223"/>
    </row>
    <row r="224" spans="1:7" s="107" customFormat="1" x14ac:dyDescent="0.2">
      <c r="A224" s="76" t="s">
        <v>93</v>
      </c>
      <c r="B224" s="77" t="s">
        <v>157</v>
      </c>
      <c r="C224" s="86">
        <v>2010</v>
      </c>
      <c r="D224" s="87">
        <v>2010</v>
      </c>
      <c r="E224" s="87">
        <v>2010</v>
      </c>
      <c r="F224"/>
      <c r="G224" s="71"/>
    </row>
    <row r="225" spans="1:7" s="67" customFormat="1" x14ac:dyDescent="0.2">
      <c r="A225" s="83" t="s">
        <v>47</v>
      </c>
      <c r="B225" s="84" t="s">
        <v>48</v>
      </c>
      <c r="C225" s="88">
        <v>1410</v>
      </c>
      <c r="D225" s="97">
        <f t="shared" si="0"/>
        <v>1410</v>
      </c>
      <c r="E225" s="97">
        <v>1410</v>
      </c>
      <c r="F225"/>
      <c r="G225" s="71"/>
    </row>
    <row r="226" spans="1:7" s="68" customFormat="1" x14ac:dyDescent="0.2">
      <c r="A226" s="90" t="s">
        <v>9</v>
      </c>
      <c r="B226" s="91" t="s">
        <v>10</v>
      </c>
      <c r="C226" s="92">
        <v>1410</v>
      </c>
      <c r="D226" s="80">
        <f t="shared" si="0"/>
        <v>1410</v>
      </c>
      <c r="E226" s="109">
        <v>1410</v>
      </c>
      <c r="F226"/>
      <c r="G226" s="107"/>
    </row>
    <row r="227" spans="1:7" s="71" customFormat="1" x14ac:dyDescent="0.2">
      <c r="A227" s="90" t="s">
        <v>11</v>
      </c>
      <c r="B227" s="91" t="s">
        <v>12</v>
      </c>
      <c r="C227" s="92">
        <v>1410</v>
      </c>
      <c r="D227" s="80">
        <f t="shared" si="0"/>
        <v>1410</v>
      </c>
      <c r="E227" s="109">
        <v>1410</v>
      </c>
      <c r="F227"/>
      <c r="G227" s="67"/>
    </row>
    <row r="228" spans="1:7" s="71" customFormat="1" x14ac:dyDescent="0.2">
      <c r="A228" s="94" t="s">
        <v>17</v>
      </c>
      <c r="B228" s="79" t="s">
        <v>18</v>
      </c>
      <c r="C228" s="95">
        <v>1410</v>
      </c>
      <c r="D228" s="78"/>
      <c r="E228" s="109"/>
      <c r="F228"/>
      <c r="G228" s="68"/>
    </row>
    <row r="229" spans="1:7" ht="15" x14ac:dyDescent="0.2">
      <c r="A229" s="83" t="s">
        <v>51</v>
      </c>
      <c r="B229" s="84" t="s">
        <v>52</v>
      </c>
      <c r="C229" s="88">
        <v>600</v>
      </c>
      <c r="D229" s="97">
        <v>600</v>
      </c>
      <c r="E229" s="129">
        <v>600</v>
      </c>
      <c r="G229" s="71"/>
    </row>
    <row r="230" spans="1:7" s="68" customFormat="1" x14ac:dyDescent="0.2">
      <c r="A230" s="90" t="s">
        <v>9</v>
      </c>
      <c r="B230" s="91" t="s">
        <v>10</v>
      </c>
      <c r="C230" s="92">
        <v>600</v>
      </c>
      <c r="D230" s="80">
        <v>600</v>
      </c>
      <c r="E230" s="109">
        <v>600</v>
      </c>
      <c r="F230"/>
      <c r="G230" s="71"/>
    </row>
    <row r="231" spans="1:7" s="71" customFormat="1" x14ac:dyDescent="0.2">
      <c r="A231" s="90" t="s">
        <v>11</v>
      </c>
      <c r="B231" s="91" t="s">
        <v>12</v>
      </c>
      <c r="C231" s="92">
        <v>600</v>
      </c>
      <c r="D231" s="80">
        <v>600</v>
      </c>
      <c r="E231" s="109">
        <v>600</v>
      </c>
      <c r="F231"/>
      <c r="G231" s="61"/>
    </row>
    <row r="232" spans="1:7" s="72" customFormat="1" x14ac:dyDescent="0.2">
      <c r="A232" s="94" t="s">
        <v>17</v>
      </c>
      <c r="B232" s="79" t="s">
        <v>18</v>
      </c>
      <c r="C232" s="95">
        <v>600</v>
      </c>
      <c r="D232" s="78"/>
      <c r="E232" s="109"/>
      <c r="F232"/>
      <c r="G232" s="68"/>
    </row>
    <row r="233" spans="1:7" s="72" customFormat="1" ht="13.5" thickBot="1" x14ac:dyDescent="0.25">
      <c r="A233" s="128" t="s">
        <v>134</v>
      </c>
      <c r="B233" s="128" t="s">
        <v>135</v>
      </c>
      <c r="C233" s="128" t="s">
        <v>227</v>
      </c>
      <c r="D233" s="128" t="s">
        <v>228</v>
      </c>
      <c r="E233" s="128" t="s">
        <v>229</v>
      </c>
      <c r="F233"/>
      <c r="G233" s="68"/>
    </row>
    <row r="234" spans="1:7" s="72" customFormat="1" ht="13.5" thickTop="1" x14ac:dyDescent="0.2">
      <c r="A234" s="76" t="s">
        <v>95</v>
      </c>
      <c r="B234" s="77" t="s">
        <v>158</v>
      </c>
      <c r="C234" s="86">
        <v>7000</v>
      </c>
      <c r="D234" s="87">
        <f>D236+D241</f>
        <v>7000</v>
      </c>
      <c r="E234" s="87">
        <f>E236+E241</f>
        <v>7000</v>
      </c>
      <c r="F234"/>
      <c r="G234" s="68"/>
    </row>
    <row r="235" spans="1:7" s="72" customFormat="1" x14ac:dyDescent="0.2">
      <c r="A235" s="83" t="s">
        <v>41</v>
      </c>
      <c r="B235" s="84" t="s">
        <v>42</v>
      </c>
      <c r="C235" s="88">
        <v>7000</v>
      </c>
      <c r="D235" s="97">
        <f>C235</f>
        <v>7000</v>
      </c>
      <c r="E235" s="97">
        <v>7000</v>
      </c>
      <c r="F235"/>
      <c r="G235" s="68"/>
    </row>
    <row r="236" spans="1:7" s="72" customFormat="1" x14ac:dyDescent="0.2">
      <c r="A236" s="90" t="s">
        <v>9</v>
      </c>
      <c r="B236" s="91" t="s">
        <v>10</v>
      </c>
      <c r="C236" s="92">
        <v>5500</v>
      </c>
      <c r="D236" s="80">
        <v>5500</v>
      </c>
      <c r="E236" s="80">
        <v>5500</v>
      </c>
      <c r="F236"/>
      <c r="G236" s="68"/>
    </row>
    <row r="237" spans="1:7" s="72" customFormat="1" x14ac:dyDescent="0.2">
      <c r="A237" s="90" t="s">
        <v>11</v>
      </c>
      <c r="B237" s="91" t="s">
        <v>12</v>
      </c>
      <c r="C237" s="92">
        <v>5500</v>
      </c>
      <c r="D237" s="80">
        <f>C237</f>
        <v>5500</v>
      </c>
      <c r="E237" s="80">
        <v>5500</v>
      </c>
      <c r="F237"/>
      <c r="G237" s="68"/>
    </row>
    <row r="238" spans="1:7" s="72" customFormat="1" x14ac:dyDescent="0.2">
      <c r="A238" s="100">
        <v>322</v>
      </c>
      <c r="B238" s="79" t="s">
        <v>161</v>
      </c>
      <c r="C238" s="95">
        <v>1000</v>
      </c>
      <c r="D238" s="78"/>
      <c r="E238" s="78">
        <v>0</v>
      </c>
      <c r="F238"/>
      <c r="G238" s="68"/>
    </row>
    <row r="239" spans="1:7" s="72" customFormat="1" x14ac:dyDescent="0.2">
      <c r="A239" s="100">
        <v>323</v>
      </c>
      <c r="B239" s="79" t="s">
        <v>162</v>
      </c>
      <c r="C239" s="95">
        <v>500</v>
      </c>
      <c r="D239" s="78"/>
      <c r="E239" s="78">
        <v>0</v>
      </c>
      <c r="F239"/>
      <c r="G239" s="68"/>
    </row>
    <row r="240" spans="1:7" s="72" customFormat="1" x14ac:dyDescent="0.2">
      <c r="A240" s="100">
        <v>329</v>
      </c>
      <c r="B240" s="79" t="s">
        <v>20</v>
      </c>
      <c r="C240" s="95">
        <v>4000</v>
      </c>
      <c r="D240" s="78"/>
      <c r="E240" s="78">
        <v>0</v>
      </c>
      <c r="F240"/>
      <c r="G240" s="68"/>
    </row>
    <row r="241" spans="1:7" s="72" customFormat="1" x14ac:dyDescent="0.2">
      <c r="A241" s="98">
        <v>4</v>
      </c>
      <c r="B241" s="91" t="s">
        <v>70</v>
      </c>
      <c r="C241" s="92">
        <v>1500</v>
      </c>
      <c r="D241" s="80">
        <v>1500</v>
      </c>
      <c r="E241" s="80">
        <v>1500</v>
      </c>
      <c r="F241"/>
      <c r="G241" s="68"/>
    </row>
    <row r="242" spans="1:7" s="72" customFormat="1" x14ac:dyDescent="0.2">
      <c r="A242" s="98">
        <v>42</v>
      </c>
      <c r="B242" s="91" t="s">
        <v>159</v>
      </c>
      <c r="C242" s="92">
        <v>1500</v>
      </c>
      <c r="D242" s="80">
        <v>1500</v>
      </c>
      <c r="E242" s="80">
        <v>1500</v>
      </c>
      <c r="F242"/>
      <c r="G242" s="68"/>
    </row>
    <row r="243" spans="1:7" s="72" customFormat="1" x14ac:dyDescent="0.2">
      <c r="A243" s="100">
        <v>422</v>
      </c>
      <c r="B243" s="79" t="s">
        <v>160</v>
      </c>
      <c r="C243" s="95">
        <v>1500</v>
      </c>
      <c r="D243" s="78"/>
      <c r="E243" s="78">
        <v>0</v>
      </c>
      <c r="F243"/>
      <c r="G243" s="68"/>
    </row>
    <row r="244" spans="1:7" s="72" customFormat="1" x14ac:dyDescent="0.2">
      <c r="A244" s="100"/>
      <c r="B244" s="79"/>
      <c r="C244" s="95"/>
      <c r="D244" s="78"/>
      <c r="E244" s="78"/>
      <c r="F244"/>
      <c r="G244" s="68"/>
    </row>
    <row r="245" spans="1:7" s="72" customFormat="1" x14ac:dyDescent="0.2">
      <c r="A245" s="76" t="s">
        <v>97</v>
      </c>
      <c r="B245" s="77" t="s">
        <v>237</v>
      </c>
      <c r="C245" s="86">
        <v>12000</v>
      </c>
      <c r="D245" s="87">
        <v>12000</v>
      </c>
      <c r="E245" s="130">
        <v>12000</v>
      </c>
      <c r="F245"/>
      <c r="G245" s="68"/>
    </row>
    <row r="246" spans="1:7" s="72" customFormat="1" x14ac:dyDescent="0.2">
      <c r="A246" s="83">
        <v>53060</v>
      </c>
      <c r="B246" s="84" t="s">
        <v>236</v>
      </c>
      <c r="C246" s="88">
        <v>12000</v>
      </c>
      <c r="D246" s="97">
        <v>12000</v>
      </c>
      <c r="E246" s="131">
        <v>12000</v>
      </c>
      <c r="F246"/>
      <c r="G246" s="68"/>
    </row>
    <row r="247" spans="1:7" s="72" customFormat="1" x14ac:dyDescent="0.2">
      <c r="A247" s="90" t="s">
        <v>9</v>
      </c>
      <c r="B247" s="91" t="s">
        <v>10</v>
      </c>
      <c r="C247" s="92">
        <v>12000</v>
      </c>
      <c r="D247" s="80">
        <v>12000</v>
      </c>
      <c r="E247" s="182">
        <v>12000</v>
      </c>
      <c r="F247"/>
      <c r="G247" s="68"/>
    </row>
    <row r="248" spans="1:7" s="72" customFormat="1" x14ac:dyDescent="0.2">
      <c r="A248" s="90" t="s">
        <v>11</v>
      </c>
      <c r="B248" s="91" t="s">
        <v>12</v>
      </c>
      <c r="C248" s="92">
        <v>12000</v>
      </c>
      <c r="D248" s="80">
        <v>12000</v>
      </c>
      <c r="E248" s="182">
        <v>12000</v>
      </c>
      <c r="F248"/>
      <c r="G248" s="68"/>
    </row>
    <row r="249" spans="1:7" s="72" customFormat="1" x14ac:dyDescent="0.2">
      <c r="A249" s="94" t="s">
        <v>15</v>
      </c>
      <c r="B249" s="79" t="s">
        <v>16</v>
      </c>
      <c r="C249" s="95">
        <v>12000</v>
      </c>
      <c r="D249" s="78"/>
      <c r="E249" s="109"/>
      <c r="F249"/>
      <c r="G249" s="68"/>
    </row>
    <row r="250" spans="1:7" s="72" customFormat="1" x14ac:dyDescent="0.2">
      <c r="A250" s="94"/>
      <c r="B250" s="79"/>
      <c r="C250" s="95"/>
      <c r="D250" s="78"/>
      <c r="E250" s="109"/>
      <c r="F250"/>
      <c r="G250" s="68"/>
    </row>
    <row r="251" spans="1:7" s="72" customFormat="1" x14ac:dyDescent="0.2">
      <c r="A251" s="94"/>
      <c r="B251" s="79"/>
      <c r="C251" s="95"/>
      <c r="D251" s="78"/>
      <c r="E251" s="109"/>
      <c r="F251"/>
      <c r="G251" s="68"/>
    </row>
    <row r="252" spans="1:7" s="72" customFormat="1" x14ac:dyDescent="0.2">
      <c r="A252" s="85" t="s">
        <v>99</v>
      </c>
      <c r="B252" s="82" t="s">
        <v>100</v>
      </c>
      <c r="C252" s="82">
        <f>C253+C263</f>
        <v>100790</v>
      </c>
      <c r="D252" s="82">
        <f>D253+D263</f>
        <v>100790</v>
      </c>
      <c r="E252" s="82">
        <v>100790</v>
      </c>
      <c r="F252"/>
      <c r="G252" s="68"/>
    </row>
    <row r="253" spans="1:7" s="72" customFormat="1" x14ac:dyDescent="0.2">
      <c r="A253" s="76" t="s">
        <v>101</v>
      </c>
      <c r="B253" s="77" t="s">
        <v>102</v>
      </c>
      <c r="C253" s="86">
        <f>C254+C258</f>
        <v>20040</v>
      </c>
      <c r="D253" s="87">
        <v>20040</v>
      </c>
      <c r="E253" s="130">
        <v>20040</v>
      </c>
      <c r="F253"/>
      <c r="G253" s="68"/>
    </row>
    <row r="254" spans="1:7" s="72" customFormat="1" x14ac:dyDescent="0.2">
      <c r="A254" s="83" t="s">
        <v>47</v>
      </c>
      <c r="B254" s="84" t="s">
        <v>48</v>
      </c>
      <c r="C254" s="88">
        <v>14090</v>
      </c>
      <c r="D254" s="97">
        <v>14090</v>
      </c>
      <c r="E254" s="131">
        <v>14090</v>
      </c>
      <c r="F254"/>
      <c r="G254" s="68"/>
    </row>
    <row r="255" spans="1:7" s="72" customFormat="1" x14ac:dyDescent="0.2">
      <c r="A255" s="90" t="s">
        <v>69</v>
      </c>
      <c r="B255" s="91" t="s">
        <v>70</v>
      </c>
      <c r="C255" s="92">
        <v>14090</v>
      </c>
      <c r="D255" s="80">
        <v>14090</v>
      </c>
      <c r="E255" s="109">
        <v>14090</v>
      </c>
      <c r="F255"/>
      <c r="G255" s="68"/>
    </row>
    <row r="256" spans="1:7" s="72" customFormat="1" x14ac:dyDescent="0.2">
      <c r="A256" s="90" t="s">
        <v>71</v>
      </c>
      <c r="B256" s="91" t="s">
        <v>72</v>
      </c>
      <c r="C256" s="92">
        <v>14090</v>
      </c>
      <c r="D256" s="80">
        <v>14090</v>
      </c>
      <c r="E256" s="109">
        <v>14090</v>
      </c>
      <c r="F256"/>
      <c r="G256" s="68"/>
    </row>
    <row r="257" spans="1:7" s="72" customFormat="1" x14ac:dyDescent="0.2">
      <c r="A257" s="94" t="s">
        <v>73</v>
      </c>
      <c r="B257" s="79" t="s">
        <v>74</v>
      </c>
      <c r="C257" s="95">
        <v>14090</v>
      </c>
      <c r="D257" s="78"/>
      <c r="E257" s="109"/>
      <c r="F257"/>
      <c r="G257" s="68"/>
    </row>
    <row r="258" spans="1:7" s="72" customFormat="1" x14ac:dyDescent="0.2">
      <c r="A258" s="83" t="s">
        <v>51</v>
      </c>
      <c r="B258" s="84" t="s">
        <v>52</v>
      </c>
      <c r="C258" s="88">
        <v>5950</v>
      </c>
      <c r="D258" s="97">
        <v>5950</v>
      </c>
      <c r="E258" s="131">
        <v>5950</v>
      </c>
      <c r="F258"/>
      <c r="G258" s="68"/>
    </row>
    <row r="259" spans="1:7" s="72" customFormat="1" x14ac:dyDescent="0.2">
      <c r="A259" s="90" t="s">
        <v>69</v>
      </c>
      <c r="B259" s="91" t="s">
        <v>70</v>
      </c>
      <c r="C259" s="92">
        <v>5950</v>
      </c>
      <c r="D259" s="80">
        <v>5950</v>
      </c>
      <c r="E259" s="109">
        <v>5950</v>
      </c>
      <c r="F259"/>
      <c r="G259" s="68"/>
    </row>
    <row r="260" spans="1:7" s="72" customFormat="1" x14ac:dyDescent="0.2">
      <c r="A260" s="90" t="s">
        <v>71</v>
      </c>
      <c r="B260" s="91" t="s">
        <v>72</v>
      </c>
      <c r="C260" s="92">
        <v>5950</v>
      </c>
      <c r="D260" s="80">
        <v>5950</v>
      </c>
      <c r="E260" s="109">
        <v>5950</v>
      </c>
      <c r="F260"/>
      <c r="G260" s="68"/>
    </row>
    <row r="261" spans="1:7" s="72" customFormat="1" x14ac:dyDescent="0.2">
      <c r="A261" s="94" t="s">
        <v>73</v>
      </c>
      <c r="B261" s="79" t="s">
        <v>74</v>
      </c>
      <c r="C261" s="95">
        <v>5950</v>
      </c>
      <c r="D261" s="78"/>
      <c r="E261" s="109">
        <v>0</v>
      </c>
      <c r="F261"/>
      <c r="G261" s="68"/>
    </row>
    <row r="262" spans="1:7" s="72" customFormat="1" x14ac:dyDescent="0.2">
      <c r="A262" s="94"/>
      <c r="B262" s="79"/>
      <c r="C262" s="95"/>
      <c r="D262" s="78"/>
      <c r="E262" s="109"/>
      <c r="F262"/>
      <c r="G262" s="68"/>
    </row>
    <row r="263" spans="1:7" s="72" customFormat="1" x14ac:dyDescent="0.2">
      <c r="A263" s="76" t="s">
        <v>103</v>
      </c>
      <c r="B263" s="77" t="s">
        <v>149</v>
      </c>
      <c r="C263" s="86">
        <f>C264+C268</f>
        <v>80750</v>
      </c>
      <c r="D263" s="87">
        <f>D264+D268</f>
        <v>80750</v>
      </c>
      <c r="E263" s="130">
        <f>E264+E268</f>
        <v>80750</v>
      </c>
      <c r="F263"/>
      <c r="G263" s="68"/>
    </row>
    <row r="264" spans="1:7" s="72" customFormat="1" x14ac:dyDescent="0.2">
      <c r="A264" s="83" t="s">
        <v>47</v>
      </c>
      <c r="B264" s="84" t="s">
        <v>48</v>
      </c>
      <c r="C264" s="88">
        <v>56900</v>
      </c>
      <c r="D264" s="97">
        <v>56900</v>
      </c>
      <c r="E264" s="131">
        <v>56900</v>
      </c>
      <c r="F264"/>
      <c r="G264" s="68"/>
    </row>
    <row r="265" spans="1:7" s="72" customFormat="1" x14ac:dyDescent="0.2">
      <c r="A265" s="90" t="s">
        <v>69</v>
      </c>
      <c r="B265" s="91" t="s">
        <v>70</v>
      </c>
      <c r="C265" s="92">
        <v>56900</v>
      </c>
      <c r="D265" s="80">
        <v>56900</v>
      </c>
      <c r="E265" s="109">
        <v>56900</v>
      </c>
      <c r="F265"/>
      <c r="G265" s="68"/>
    </row>
    <row r="266" spans="1:7" s="72" customFormat="1" x14ac:dyDescent="0.2">
      <c r="A266" s="90" t="s">
        <v>85</v>
      </c>
      <c r="B266" s="91" t="s">
        <v>86</v>
      </c>
      <c r="C266" s="92">
        <v>56900</v>
      </c>
      <c r="D266" s="80">
        <v>56900</v>
      </c>
      <c r="E266" s="109">
        <v>56900</v>
      </c>
      <c r="F266"/>
      <c r="G266" s="68"/>
    </row>
    <row r="267" spans="1:7" s="72" customFormat="1" x14ac:dyDescent="0.2">
      <c r="A267" s="94" t="s">
        <v>87</v>
      </c>
      <c r="B267" s="79" t="s">
        <v>88</v>
      </c>
      <c r="C267" s="95">
        <v>56900</v>
      </c>
      <c r="D267" s="78"/>
      <c r="E267" s="109">
        <v>0</v>
      </c>
      <c r="F267"/>
      <c r="G267" s="68"/>
    </row>
    <row r="268" spans="1:7" s="72" customFormat="1" x14ac:dyDescent="0.2">
      <c r="A268" s="83" t="s">
        <v>51</v>
      </c>
      <c r="B268" s="84" t="s">
        <v>52</v>
      </c>
      <c r="C268" s="88">
        <v>23850</v>
      </c>
      <c r="D268" s="97">
        <v>23850</v>
      </c>
      <c r="E268" s="131">
        <v>23850</v>
      </c>
      <c r="F268"/>
      <c r="G268" s="68"/>
    </row>
    <row r="269" spans="1:7" s="72" customFormat="1" x14ac:dyDescent="0.2">
      <c r="A269" s="90" t="s">
        <v>69</v>
      </c>
      <c r="B269" s="91" t="s">
        <v>70</v>
      </c>
      <c r="C269" s="92">
        <v>23850</v>
      </c>
      <c r="D269" s="80">
        <v>23850</v>
      </c>
      <c r="E269" s="109">
        <v>23850</v>
      </c>
      <c r="F269"/>
      <c r="G269" s="68"/>
    </row>
    <row r="270" spans="1:7" s="72" customFormat="1" x14ac:dyDescent="0.2">
      <c r="A270" s="90" t="s">
        <v>85</v>
      </c>
      <c r="B270" s="91" t="s">
        <v>86</v>
      </c>
      <c r="C270" s="92">
        <v>23850</v>
      </c>
      <c r="D270" s="80">
        <v>23850</v>
      </c>
      <c r="E270" s="109">
        <v>23850</v>
      </c>
      <c r="F270"/>
      <c r="G270" s="68"/>
    </row>
    <row r="271" spans="1:7" s="72" customFormat="1" x14ac:dyDescent="0.2">
      <c r="A271" s="94" t="s">
        <v>87</v>
      </c>
      <c r="B271" s="79" t="s">
        <v>88</v>
      </c>
      <c r="C271" s="95">
        <v>23850</v>
      </c>
      <c r="D271" s="78"/>
      <c r="E271" s="109">
        <v>0</v>
      </c>
      <c r="F271"/>
      <c r="G271" s="71"/>
    </row>
    <row r="272" spans="1:7" s="72" customFormat="1" x14ac:dyDescent="0.2">
      <c r="A272" s="188"/>
      <c r="B272" s="189"/>
      <c r="C272" s="190"/>
      <c r="D272" s="143"/>
      <c r="E272" s="186"/>
      <c r="F272"/>
      <c r="G272" s="71"/>
    </row>
    <row r="273" spans="1:7" s="72" customFormat="1" x14ac:dyDescent="0.2">
      <c r="A273" s="85">
        <v>9108</v>
      </c>
      <c r="B273" s="82" t="s">
        <v>243</v>
      </c>
      <c r="C273" s="82">
        <v>72236.86</v>
      </c>
      <c r="D273" s="82">
        <v>0</v>
      </c>
      <c r="E273" s="82">
        <v>0</v>
      </c>
      <c r="F273"/>
      <c r="G273" s="71"/>
    </row>
    <row r="274" spans="1:7" s="72" customFormat="1" x14ac:dyDescent="0.2">
      <c r="A274" s="76" t="s">
        <v>244</v>
      </c>
      <c r="B274" s="77" t="s">
        <v>245</v>
      </c>
      <c r="C274" s="86"/>
      <c r="D274" s="87">
        <v>0</v>
      </c>
      <c r="E274" s="130">
        <v>0</v>
      </c>
      <c r="F274"/>
      <c r="G274" s="71"/>
    </row>
    <row r="275" spans="1:7" s="72" customFormat="1" x14ac:dyDescent="0.2">
      <c r="A275" s="83">
        <v>11001</v>
      </c>
      <c r="B275" s="84" t="s">
        <v>42</v>
      </c>
      <c r="C275" s="88">
        <v>10279.69</v>
      </c>
      <c r="D275" s="97">
        <v>0</v>
      </c>
      <c r="E275" s="131">
        <v>0</v>
      </c>
      <c r="F275"/>
      <c r="G275" s="71"/>
    </row>
    <row r="276" spans="1:7" s="72" customFormat="1" x14ac:dyDescent="0.2">
      <c r="A276" s="90">
        <v>3</v>
      </c>
      <c r="B276" s="91" t="s">
        <v>70</v>
      </c>
      <c r="C276" s="92">
        <v>10279.69</v>
      </c>
      <c r="D276" s="80">
        <v>0</v>
      </c>
      <c r="E276" s="109">
        <v>0</v>
      </c>
      <c r="F276"/>
      <c r="G276" s="71"/>
    </row>
    <row r="277" spans="1:7" s="72" customFormat="1" x14ac:dyDescent="0.2">
      <c r="A277" s="90">
        <v>31</v>
      </c>
      <c r="B277" s="91" t="s">
        <v>72</v>
      </c>
      <c r="C277" s="92">
        <v>10279.69</v>
      </c>
      <c r="D277" s="80">
        <v>0</v>
      </c>
      <c r="E277" s="109">
        <v>0</v>
      </c>
      <c r="F277"/>
      <c r="G277" s="71"/>
    </row>
    <row r="278" spans="1:7" s="72" customFormat="1" x14ac:dyDescent="0.2">
      <c r="A278" s="94">
        <v>311</v>
      </c>
      <c r="B278" s="79" t="s">
        <v>58</v>
      </c>
      <c r="C278" s="95">
        <v>10279.69</v>
      </c>
      <c r="D278" s="78"/>
      <c r="E278" s="109"/>
      <c r="F278"/>
      <c r="G278" s="71"/>
    </row>
    <row r="279" spans="1:7" s="72" customFormat="1" x14ac:dyDescent="0.2">
      <c r="A279" s="192">
        <v>51100</v>
      </c>
      <c r="B279" s="193" t="s">
        <v>246</v>
      </c>
      <c r="C279" s="194">
        <f>C280+C284</f>
        <v>61957.17</v>
      </c>
      <c r="D279" s="195">
        <v>0</v>
      </c>
      <c r="E279" s="196">
        <v>0</v>
      </c>
      <c r="F279"/>
      <c r="G279" s="71"/>
    </row>
    <row r="280" spans="1:7" s="72" customFormat="1" x14ac:dyDescent="0.2">
      <c r="A280" s="90">
        <v>31</v>
      </c>
      <c r="B280" s="91" t="s">
        <v>56</v>
      </c>
      <c r="C280" s="92">
        <v>60957.17</v>
      </c>
      <c r="D280" s="80">
        <v>0</v>
      </c>
      <c r="E280" s="182">
        <v>0</v>
      </c>
      <c r="F280"/>
      <c r="G280" s="71"/>
    </row>
    <row r="281" spans="1:7" s="72" customFormat="1" x14ac:dyDescent="0.2">
      <c r="A281" s="94">
        <v>311</v>
      </c>
      <c r="B281" s="79" t="s">
        <v>58</v>
      </c>
      <c r="C281" s="95">
        <v>48957.17</v>
      </c>
      <c r="D281" s="78"/>
      <c r="E281" s="109"/>
      <c r="F281"/>
      <c r="G281" s="71"/>
    </row>
    <row r="282" spans="1:7" s="72" customFormat="1" x14ac:dyDescent="0.2">
      <c r="A282" s="94">
        <v>312</v>
      </c>
      <c r="B282" s="79" t="s">
        <v>60</v>
      </c>
      <c r="C282" s="95">
        <v>3000</v>
      </c>
      <c r="D282" s="78"/>
      <c r="E282" s="109"/>
      <c r="F282"/>
      <c r="G282" s="71"/>
    </row>
    <row r="283" spans="1:7" s="72" customFormat="1" x14ac:dyDescent="0.2">
      <c r="A283" s="94">
        <v>313</v>
      </c>
      <c r="B283" s="79" t="s">
        <v>62</v>
      </c>
      <c r="C283" s="95">
        <v>9000</v>
      </c>
      <c r="D283" s="78"/>
      <c r="E283" s="109"/>
      <c r="F283"/>
      <c r="G283" s="71"/>
    </row>
    <row r="284" spans="1:7" s="72" customFormat="1" x14ac:dyDescent="0.2">
      <c r="A284" s="90">
        <v>32</v>
      </c>
      <c r="B284" s="91" t="s">
        <v>12</v>
      </c>
      <c r="C284" s="92">
        <v>1000</v>
      </c>
      <c r="D284" s="80">
        <v>0</v>
      </c>
      <c r="E284" s="182">
        <v>0</v>
      </c>
      <c r="F284"/>
      <c r="G284" s="71"/>
    </row>
    <row r="285" spans="1:7" s="72" customFormat="1" x14ac:dyDescent="0.2">
      <c r="A285" s="94">
        <v>321</v>
      </c>
      <c r="B285" s="79" t="s">
        <v>14</v>
      </c>
      <c r="C285" s="95">
        <v>1000</v>
      </c>
      <c r="D285" s="78"/>
      <c r="E285" s="109"/>
      <c r="F285"/>
      <c r="G285" s="71"/>
    </row>
    <row r="286" spans="1:7" s="72" customFormat="1" x14ac:dyDescent="0.2">
      <c r="A286" s="188"/>
      <c r="B286" s="189"/>
      <c r="C286" s="190"/>
      <c r="D286" s="143"/>
      <c r="E286" s="186"/>
      <c r="F286"/>
      <c r="G286" s="71"/>
    </row>
    <row r="287" spans="1:7" x14ac:dyDescent="0.2">
      <c r="B287" s="61"/>
      <c r="C287" s="61"/>
      <c r="D287" s="61"/>
      <c r="G287" s="71"/>
    </row>
    <row r="288" spans="1:7" customFormat="1" x14ac:dyDescent="0.2">
      <c r="A288" s="61"/>
      <c r="B288" s="62"/>
      <c r="C288" s="62" t="s">
        <v>238</v>
      </c>
      <c r="D288" s="62"/>
      <c r="E288" s="61"/>
    </row>
    <row r="289" spans="1:5" customFormat="1" x14ac:dyDescent="0.2">
      <c r="A289" s="61"/>
      <c r="B289" s="62"/>
      <c r="C289" s="62" t="s">
        <v>239</v>
      </c>
      <c r="D289" s="62"/>
      <c r="E289" s="61"/>
    </row>
  </sheetData>
  <mergeCells count="2">
    <mergeCell ref="A11:D11"/>
    <mergeCell ref="A1:D1"/>
  </mergeCells>
  <pageMargins left="0.23622047244094491" right="0.23622047244094491" top="0.74803149606299213" bottom="0.74803149606299213" header="0.31496062992125984" footer="0.31496062992125984"/>
  <pageSetup paperSize="9" fitToWidth="23" fitToHeight="0" orientation="portrait" r:id="rId1"/>
  <headerFooter alignWithMargins="0">
    <oddFooter>&amp;L&amp;C&amp;R</oddFooter>
  </headerFooter>
  <rowBreaks count="2" manualBreakCount="2">
    <brk id="55" max="16383" man="1"/>
    <brk id="114" max="16383" man="1"/>
  </rowBreaks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50"/>
  <sheetViews>
    <sheetView zoomScale="85" zoomScaleNormal="85" workbookViewId="0">
      <selection activeCell="C62" sqref="C62"/>
    </sheetView>
  </sheetViews>
  <sheetFormatPr defaultColWidth="9.140625" defaultRowHeight="12.75" x14ac:dyDescent="0.2"/>
  <cols>
    <col min="1" max="1" width="8.42578125" style="1" bestFit="1" customWidth="1"/>
    <col min="2" max="2" width="45.7109375" style="22" customWidth="1"/>
    <col min="3" max="3" width="12.140625" style="22" customWidth="1"/>
    <col min="4" max="4" width="11.85546875" style="22" customWidth="1"/>
    <col min="5" max="5" width="12" style="22" customWidth="1"/>
    <col min="6" max="8" width="11.5703125" style="1" customWidth="1"/>
    <col min="9" max="9" width="15" style="1" bestFit="1" customWidth="1"/>
    <col min="10" max="16" width="11.5703125" style="1" customWidth="1"/>
    <col min="17" max="17" width="11.7109375" style="1" bestFit="1" customWidth="1"/>
    <col min="18" max="256" width="11.5703125" style="1" customWidth="1"/>
    <col min="257" max="16384" width="9.140625" style="1"/>
  </cols>
  <sheetData>
    <row r="1" spans="1:17" ht="15" x14ac:dyDescent="0.25">
      <c r="A1" s="208" t="s">
        <v>129</v>
      </c>
      <c r="B1" s="208"/>
      <c r="C1" s="208"/>
      <c r="D1" s="208"/>
      <c r="E1" s="208"/>
    </row>
    <row r="2" spans="1:17" ht="15" x14ac:dyDescent="0.25">
      <c r="A2" s="8" t="s">
        <v>123</v>
      </c>
      <c r="B2" s="28" t="s">
        <v>124</v>
      </c>
      <c r="C2" s="28"/>
      <c r="D2" s="28"/>
      <c r="E2" s="28"/>
      <c r="F2" s="56"/>
      <c r="G2" s="56"/>
      <c r="H2" s="5"/>
    </row>
    <row r="3" spans="1:17" ht="15.75" thickBot="1" x14ac:dyDescent="0.3">
      <c r="A3" s="16" t="s">
        <v>125</v>
      </c>
      <c r="B3" s="29" t="s">
        <v>126</v>
      </c>
      <c r="C3" s="30"/>
      <c r="D3" s="30"/>
      <c r="E3" s="30"/>
      <c r="F3" s="57"/>
      <c r="G3" s="57"/>
      <c r="H3" s="5"/>
    </row>
    <row r="4" spans="1:17" ht="18" thickBot="1" x14ac:dyDescent="0.25">
      <c r="A4" s="17" t="s">
        <v>1</v>
      </c>
      <c r="B4" s="27" t="s">
        <v>128</v>
      </c>
      <c r="C4" s="45">
        <v>2018</v>
      </c>
      <c r="D4" s="45">
        <v>2019</v>
      </c>
      <c r="E4" s="45">
        <v>2020</v>
      </c>
    </row>
    <row r="5" spans="1:17" ht="17.25" x14ac:dyDescent="0.25">
      <c r="A5" s="59"/>
      <c r="B5" s="28" t="s">
        <v>0</v>
      </c>
      <c r="C5" s="28">
        <v>6476039.6500000004</v>
      </c>
      <c r="D5" s="28">
        <v>6394039.6500000004</v>
      </c>
      <c r="E5" s="28">
        <v>6394039.6500000004</v>
      </c>
    </row>
    <row r="6" spans="1:17" x14ac:dyDescent="0.2">
      <c r="A6" s="58">
        <v>671</v>
      </c>
      <c r="B6" s="22" t="s">
        <v>42</v>
      </c>
      <c r="C6" s="22">
        <f>C55+C205</f>
        <v>707279.33</v>
      </c>
      <c r="D6" s="22">
        <f>D55+D205</f>
        <v>707279.33</v>
      </c>
      <c r="E6" s="22">
        <f>E55+E205</f>
        <v>707279.33</v>
      </c>
    </row>
    <row r="7" spans="1:17" x14ac:dyDescent="0.2">
      <c r="A7" s="58">
        <v>671</v>
      </c>
      <c r="B7" s="22" t="s">
        <v>118</v>
      </c>
      <c r="C7" s="22">
        <f>C30+C40</f>
        <v>199987</v>
      </c>
      <c r="D7" s="22">
        <f>D30+D40</f>
        <v>199987</v>
      </c>
      <c r="E7" s="22">
        <f>E30+E40</f>
        <v>199987</v>
      </c>
      <c r="H7" s="211"/>
      <c r="I7" s="210"/>
      <c r="J7" s="210"/>
      <c r="K7" s="210"/>
      <c r="L7" s="210"/>
      <c r="M7" s="211"/>
      <c r="N7" s="210"/>
      <c r="O7" s="210"/>
      <c r="P7" s="210"/>
      <c r="Q7" s="3"/>
    </row>
    <row r="8" spans="1:17" x14ac:dyDescent="0.2">
      <c r="A8" s="58">
        <v>636</v>
      </c>
      <c r="B8" s="22" t="s">
        <v>119</v>
      </c>
      <c r="C8" s="22">
        <f>C64+C86+C90+C95+C104+C114+C118+C123+C129+C136+C140+C145+C151+C158+C164+C176+C181+C187+C191+C196+C200+C216+C225+C229+C234+C242</f>
        <v>846068</v>
      </c>
      <c r="D8" s="22">
        <f>D64+D86+D90+D95+D104+D114+D118+D123+D129+D136+D140+D145+D151+D158+D164+D176+D181+D187+D191+D196+D200+D216+D225+D229+D234+D242</f>
        <v>764068</v>
      </c>
      <c r="E8" s="22">
        <f>E64+E86+E90+E95+E104+E114+E118+E123+E129+E136+E140+E145+E151+E158+E164+E176+E181+E187+E191+E196+E200+E216+E225+E229+E234+E242</f>
        <v>764068</v>
      </c>
      <c r="H8" s="209"/>
      <c r="I8" s="210"/>
      <c r="J8" s="210"/>
      <c r="K8" s="210"/>
      <c r="L8" s="210"/>
      <c r="M8" s="209"/>
      <c r="N8" s="210"/>
      <c r="O8" s="210"/>
      <c r="P8" s="210"/>
      <c r="Q8" s="6"/>
    </row>
    <row r="9" spans="1:17" x14ac:dyDescent="0.2">
      <c r="A9" s="58">
        <v>636</v>
      </c>
      <c r="B9" s="22" t="s">
        <v>120</v>
      </c>
      <c r="C9" s="26">
        <f>C19+C171</f>
        <v>4072950.32</v>
      </c>
      <c r="D9" s="26">
        <f>D19+D171</f>
        <v>4072950.3200000003</v>
      </c>
      <c r="E9" s="26">
        <f>E19+E171</f>
        <v>4072950.3200000003</v>
      </c>
      <c r="H9" s="209"/>
      <c r="I9" s="210"/>
      <c r="J9" s="210"/>
      <c r="K9" s="210"/>
      <c r="L9" s="210"/>
      <c r="M9" s="209"/>
      <c r="N9" s="210"/>
      <c r="O9" s="210"/>
      <c r="P9" s="210"/>
      <c r="Q9" s="6"/>
    </row>
    <row r="10" spans="1:17" x14ac:dyDescent="0.2">
      <c r="A10" s="58">
        <v>652</v>
      </c>
      <c r="B10" s="22" t="s">
        <v>121</v>
      </c>
      <c r="C10" s="44">
        <f>C49+C78+C45+C210</f>
        <v>543055</v>
      </c>
      <c r="D10" s="44">
        <f>D49+D78+D45+D210</f>
        <v>543055</v>
      </c>
      <c r="E10" s="44">
        <f>E49+E78+E45+E210</f>
        <v>543055</v>
      </c>
      <c r="H10" s="209"/>
      <c r="I10" s="210"/>
      <c r="J10" s="210"/>
      <c r="K10" s="210"/>
      <c r="L10" s="210"/>
      <c r="M10" s="209"/>
      <c r="N10" s="210"/>
      <c r="O10" s="210"/>
      <c r="P10" s="210"/>
      <c r="Q10" s="6"/>
    </row>
    <row r="11" spans="1:17" x14ac:dyDescent="0.2">
      <c r="A11" s="58">
        <v>638</v>
      </c>
      <c r="B11" s="22" t="s">
        <v>122</v>
      </c>
      <c r="C11" s="44">
        <v>106700</v>
      </c>
      <c r="D11" s="44">
        <v>106700</v>
      </c>
      <c r="E11" s="22">
        <v>106700</v>
      </c>
    </row>
    <row r="12" spans="1:17" x14ac:dyDescent="0.2">
      <c r="A12" s="2"/>
      <c r="B12" s="39"/>
      <c r="C12" s="1"/>
      <c r="D12" s="1"/>
      <c r="E12" s="1"/>
    </row>
    <row r="13" spans="1:17" x14ac:dyDescent="0.2">
      <c r="A13" s="5"/>
    </row>
    <row r="14" spans="1:17" ht="13.5" thickBot="1" x14ac:dyDescent="0.25"/>
    <row r="15" spans="1:17" ht="18" thickBot="1" x14ac:dyDescent="0.3">
      <c r="A15" s="17" t="s">
        <v>1</v>
      </c>
      <c r="B15" s="27" t="s">
        <v>127</v>
      </c>
      <c r="C15" s="45">
        <v>2018</v>
      </c>
      <c r="D15" s="45">
        <v>2019</v>
      </c>
      <c r="E15" s="45">
        <v>2020</v>
      </c>
      <c r="F15" s="2"/>
      <c r="I15" s="10"/>
      <c r="J15" s="47"/>
      <c r="K15" s="7"/>
      <c r="L15" s="7"/>
      <c r="M15" s="47"/>
      <c r="O15" s="47"/>
      <c r="P15" s="47"/>
    </row>
    <row r="16" spans="1:17" ht="15" customHeight="1" x14ac:dyDescent="0.25">
      <c r="A16" s="8" t="s">
        <v>2</v>
      </c>
      <c r="B16" s="28" t="s">
        <v>0</v>
      </c>
      <c r="C16" s="28">
        <v>6476039.6500000004</v>
      </c>
      <c r="D16" s="28">
        <v>6394039.6500000004</v>
      </c>
      <c r="E16" s="28">
        <v>6394039.6500000004</v>
      </c>
      <c r="I16" s="10"/>
      <c r="J16" s="48"/>
      <c r="K16" s="48"/>
      <c r="L16" s="49"/>
      <c r="M16" s="50"/>
      <c r="O16" s="50"/>
      <c r="P16" s="50"/>
    </row>
    <row r="17" spans="1:16" ht="15" customHeight="1" x14ac:dyDescent="0.25">
      <c r="A17" s="16">
        <v>2100</v>
      </c>
      <c r="B17" s="29" t="s">
        <v>112</v>
      </c>
      <c r="C17" s="30">
        <f t="shared" ref="C17:E19" si="0">C18</f>
        <v>4069350.32</v>
      </c>
      <c r="D17" s="30">
        <f t="shared" si="0"/>
        <v>4069350.3200000003</v>
      </c>
      <c r="E17" s="30">
        <f t="shared" si="0"/>
        <v>4069350.3200000003</v>
      </c>
      <c r="I17" s="10"/>
      <c r="J17" s="48"/>
      <c r="K17" s="48"/>
      <c r="L17" s="49"/>
      <c r="M17" s="50"/>
      <c r="O17" s="50"/>
      <c r="P17" s="50"/>
    </row>
    <row r="18" spans="1:16" ht="15" customHeight="1" x14ac:dyDescent="0.25">
      <c r="A18" s="11" t="s">
        <v>111</v>
      </c>
      <c r="B18" s="31" t="s">
        <v>117</v>
      </c>
      <c r="C18" s="32">
        <f t="shared" si="0"/>
        <v>4069350.32</v>
      </c>
      <c r="D18" s="32">
        <f t="shared" si="0"/>
        <v>4069350.3200000003</v>
      </c>
      <c r="E18" s="32">
        <f t="shared" si="0"/>
        <v>4069350.3200000003</v>
      </c>
      <c r="I18" s="10"/>
      <c r="J18" s="48"/>
      <c r="K18" s="51"/>
      <c r="L18" s="52"/>
      <c r="M18" s="53"/>
      <c r="O18" s="50"/>
      <c r="P18" s="50"/>
    </row>
    <row r="19" spans="1:16" ht="15" customHeight="1" x14ac:dyDescent="0.25">
      <c r="A19" s="12" t="s">
        <v>83</v>
      </c>
      <c r="B19" s="34" t="s">
        <v>113</v>
      </c>
      <c r="C19" s="35">
        <f t="shared" si="0"/>
        <v>4069350.32</v>
      </c>
      <c r="D19" s="35">
        <f t="shared" si="0"/>
        <v>4069350.3200000003</v>
      </c>
      <c r="E19" s="35">
        <f t="shared" si="0"/>
        <v>4069350.3200000003</v>
      </c>
      <c r="I19" s="46"/>
      <c r="J19" s="48"/>
      <c r="K19" s="54"/>
      <c r="L19" s="7"/>
      <c r="M19" s="53"/>
      <c r="O19" s="50"/>
      <c r="P19" s="50"/>
    </row>
    <row r="20" spans="1:16" ht="15" customHeight="1" x14ac:dyDescent="0.25">
      <c r="A20" s="1" t="s">
        <v>9</v>
      </c>
      <c r="B20" s="22" t="s">
        <v>10</v>
      </c>
      <c r="C20" s="22">
        <v>4069350.32</v>
      </c>
      <c r="D20" s="22">
        <v>4069350.3200000003</v>
      </c>
      <c r="E20" s="22">
        <v>4069350.3200000003</v>
      </c>
      <c r="I20" s="10"/>
      <c r="J20" s="48"/>
      <c r="K20" s="54"/>
      <c r="L20" s="7"/>
      <c r="M20" s="53"/>
      <c r="O20" s="50"/>
      <c r="P20" s="50"/>
    </row>
    <row r="21" spans="1:16" ht="15" x14ac:dyDescent="0.25">
      <c r="A21" s="1" t="s">
        <v>55</v>
      </c>
      <c r="B21" s="22" t="s">
        <v>56</v>
      </c>
      <c r="C21" s="22">
        <v>3805594.3200000003</v>
      </c>
      <c r="D21" s="22">
        <v>3805594.3200000003</v>
      </c>
      <c r="E21" s="22">
        <v>3805594.3200000003</v>
      </c>
      <c r="I21" s="10"/>
      <c r="J21" s="48"/>
      <c r="K21" s="54"/>
      <c r="L21" s="7"/>
      <c r="M21" s="53"/>
      <c r="O21" s="50"/>
      <c r="P21" s="50"/>
    </row>
    <row r="22" spans="1:16" ht="15" x14ac:dyDescent="0.25">
      <c r="A22" s="1" t="s">
        <v>57</v>
      </c>
      <c r="B22" s="22" t="s">
        <v>58</v>
      </c>
      <c r="C22" s="22">
        <v>3247093.8000000003</v>
      </c>
      <c r="I22" s="10"/>
      <c r="K22" s="5"/>
      <c r="L22" s="5"/>
      <c r="M22" s="5"/>
    </row>
    <row r="23" spans="1:16" ht="15" x14ac:dyDescent="0.25">
      <c r="A23" s="1" t="s">
        <v>59</v>
      </c>
      <c r="B23" s="22" t="s">
        <v>60</v>
      </c>
      <c r="C23" s="22">
        <v>161511</v>
      </c>
      <c r="H23" s="13"/>
      <c r="I23" s="14"/>
      <c r="J23" s="13"/>
      <c r="K23" s="55"/>
      <c r="L23" s="55"/>
      <c r="M23" s="5"/>
    </row>
    <row r="24" spans="1:16" x14ac:dyDescent="0.2">
      <c r="A24" s="1" t="s">
        <v>61</v>
      </c>
      <c r="B24" s="22" t="s">
        <v>62</v>
      </c>
      <c r="C24" s="22">
        <v>558500.52</v>
      </c>
      <c r="K24" s="5"/>
      <c r="L24" s="5"/>
      <c r="M24" s="5"/>
    </row>
    <row r="25" spans="1:16" x14ac:dyDescent="0.2">
      <c r="A25" s="1" t="s">
        <v>11</v>
      </c>
      <c r="B25" s="22" t="s">
        <v>12</v>
      </c>
      <c r="C25" s="22">
        <v>263756</v>
      </c>
      <c r="D25" s="22">
        <v>263756</v>
      </c>
      <c r="E25" s="22">
        <v>263756</v>
      </c>
    </row>
    <row r="26" spans="1:16" ht="15" x14ac:dyDescent="0.25">
      <c r="A26" s="1" t="s">
        <v>13</v>
      </c>
      <c r="B26" s="41" t="s">
        <v>14</v>
      </c>
      <c r="C26" s="22">
        <v>258756</v>
      </c>
      <c r="I26" s="10"/>
      <c r="N26" s="13"/>
    </row>
    <row r="27" spans="1:16" x14ac:dyDescent="0.2">
      <c r="A27" s="1" t="s">
        <v>17</v>
      </c>
      <c r="B27" s="22" t="s">
        <v>18</v>
      </c>
      <c r="C27" s="22">
        <v>5000</v>
      </c>
      <c r="N27" s="13"/>
    </row>
    <row r="28" spans="1:16" ht="30" x14ac:dyDescent="0.25">
      <c r="A28" s="9" t="s">
        <v>3</v>
      </c>
      <c r="B28" s="29" t="s">
        <v>4</v>
      </c>
      <c r="C28" s="15">
        <v>204637</v>
      </c>
      <c r="D28" s="30">
        <f t="shared" ref="D28:E32" si="1">C28</f>
        <v>204637</v>
      </c>
      <c r="E28" s="30">
        <f t="shared" si="1"/>
        <v>204637</v>
      </c>
      <c r="G28" s="13"/>
      <c r="N28" s="13"/>
    </row>
    <row r="29" spans="1:16" ht="15" x14ac:dyDescent="0.25">
      <c r="A29" s="11" t="s">
        <v>5</v>
      </c>
      <c r="B29" s="32" t="s">
        <v>6</v>
      </c>
      <c r="C29" s="36">
        <v>174768</v>
      </c>
      <c r="D29" s="33">
        <f t="shared" si="1"/>
        <v>174768</v>
      </c>
      <c r="E29" s="33">
        <f t="shared" si="1"/>
        <v>174768</v>
      </c>
      <c r="N29" s="13"/>
    </row>
    <row r="30" spans="1:16" ht="15" x14ac:dyDescent="0.25">
      <c r="A30" s="12" t="s">
        <v>7</v>
      </c>
      <c r="B30" s="35" t="s">
        <v>8</v>
      </c>
      <c r="C30" s="37">
        <v>174768</v>
      </c>
      <c r="D30" s="38">
        <f t="shared" si="1"/>
        <v>174768</v>
      </c>
      <c r="E30" s="38">
        <f t="shared" si="1"/>
        <v>174768</v>
      </c>
    </row>
    <row r="31" spans="1:16" x14ac:dyDescent="0.2">
      <c r="A31" s="4" t="s">
        <v>9</v>
      </c>
      <c r="B31" s="39" t="s">
        <v>10</v>
      </c>
      <c r="C31" s="40">
        <v>174768</v>
      </c>
      <c r="D31" s="22">
        <f t="shared" si="1"/>
        <v>174768</v>
      </c>
      <c r="E31" s="22">
        <f t="shared" si="1"/>
        <v>174768</v>
      </c>
    </row>
    <row r="32" spans="1:16" x14ac:dyDescent="0.2">
      <c r="A32" s="4" t="s">
        <v>11</v>
      </c>
      <c r="B32" s="39" t="s">
        <v>12</v>
      </c>
      <c r="C32" s="40">
        <v>172268</v>
      </c>
      <c r="D32" s="22">
        <f t="shared" si="1"/>
        <v>172268</v>
      </c>
      <c r="E32" s="22">
        <f t="shared" si="1"/>
        <v>172268</v>
      </c>
    </row>
    <row r="33" spans="1:7" x14ac:dyDescent="0.2">
      <c r="A33" s="4" t="s">
        <v>13</v>
      </c>
      <c r="B33" s="39" t="s">
        <v>14</v>
      </c>
      <c r="C33" s="40">
        <v>39000</v>
      </c>
    </row>
    <row r="34" spans="1:7" x14ac:dyDescent="0.2">
      <c r="A34" s="4" t="s">
        <v>15</v>
      </c>
      <c r="B34" s="39" t="s">
        <v>16</v>
      </c>
      <c r="C34" s="40">
        <v>24650</v>
      </c>
    </row>
    <row r="35" spans="1:7" x14ac:dyDescent="0.2">
      <c r="A35" s="4" t="s">
        <v>17</v>
      </c>
      <c r="B35" s="39" t="s">
        <v>18</v>
      </c>
      <c r="C35" s="40">
        <v>102368</v>
      </c>
    </row>
    <row r="36" spans="1:7" x14ac:dyDescent="0.2">
      <c r="A36" s="4" t="s">
        <v>19</v>
      </c>
      <c r="B36" s="39" t="s">
        <v>20</v>
      </c>
      <c r="C36" s="40">
        <v>6250</v>
      </c>
    </row>
    <row r="37" spans="1:7" s="19" customFormat="1" ht="15" x14ac:dyDescent="0.25">
      <c r="A37" s="4" t="s">
        <v>21</v>
      </c>
      <c r="B37" s="39" t="s">
        <v>22</v>
      </c>
      <c r="C37" s="40">
        <v>2500</v>
      </c>
      <c r="D37" s="22">
        <f>C37</f>
        <v>2500</v>
      </c>
      <c r="E37" s="22">
        <f>D37</f>
        <v>2500</v>
      </c>
      <c r="F37" s="1"/>
      <c r="G37" s="1"/>
    </row>
    <row r="38" spans="1:7" s="20" customFormat="1" ht="15" x14ac:dyDescent="0.25">
      <c r="A38" s="4" t="s">
        <v>23</v>
      </c>
      <c r="B38" s="39" t="s">
        <v>24</v>
      </c>
      <c r="C38" s="40">
        <v>2500</v>
      </c>
      <c r="D38" s="22"/>
      <c r="E38" s="22"/>
      <c r="F38" s="1"/>
      <c r="G38" s="1"/>
    </row>
    <row r="39" spans="1:7" ht="15" x14ac:dyDescent="0.25">
      <c r="A39" s="11" t="s">
        <v>25</v>
      </c>
      <c r="B39" s="32" t="s">
        <v>26</v>
      </c>
      <c r="C39" s="36">
        <v>25219</v>
      </c>
      <c r="D39" s="33">
        <f t="shared" ref="D39:E42" si="2">C39</f>
        <v>25219</v>
      </c>
      <c r="E39" s="33">
        <f t="shared" si="2"/>
        <v>25219</v>
      </c>
      <c r="F39" s="19"/>
      <c r="G39" s="19"/>
    </row>
    <row r="40" spans="1:7" ht="15" x14ac:dyDescent="0.25">
      <c r="A40" s="12" t="s">
        <v>7</v>
      </c>
      <c r="B40" s="35" t="s">
        <v>8</v>
      </c>
      <c r="C40" s="37">
        <v>25219</v>
      </c>
      <c r="D40" s="38">
        <f t="shared" si="2"/>
        <v>25219</v>
      </c>
      <c r="E40" s="38">
        <f t="shared" si="2"/>
        <v>25219</v>
      </c>
      <c r="F40" s="20"/>
      <c r="G40" s="20"/>
    </row>
    <row r="41" spans="1:7" x14ac:dyDescent="0.2">
      <c r="A41" s="4" t="s">
        <v>9</v>
      </c>
      <c r="B41" s="39" t="s">
        <v>10</v>
      </c>
      <c r="C41" s="40">
        <v>25219</v>
      </c>
      <c r="D41" s="22">
        <f t="shared" si="2"/>
        <v>25219</v>
      </c>
      <c r="E41" s="22">
        <f t="shared" si="2"/>
        <v>25219</v>
      </c>
    </row>
    <row r="42" spans="1:7" s="19" customFormat="1" ht="15" x14ac:dyDescent="0.25">
      <c r="A42" s="4" t="s">
        <v>11</v>
      </c>
      <c r="B42" s="39" t="s">
        <v>12</v>
      </c>
      <c r="C42" s="40">
        <v>25219</v>
      </c>
      <c r="D42" s="22">
        <f t="shared" si="2"/>
        <v>25219</v>
      </c>
      <c r="E42" s="22">
        <f t="shared" si="2"/>
        <v>25219</v>
      </c>
      <c r="F42" s="1"/>
      <c r="G42" s="1"/>
    </row>
    <row r="43" spans="1:7" s="20" customFormat="1" ht="15" x14ac:dyDescent="0.25">
      <c r="A43" s="4" t="s">
        <v>17</v>
      </c>
      <c r="B43" s="39" t="s">
        <v>18</v>
      </c>
      <c r="C43" s="40">
        <v>25219</v>
      </c>
      <c r="D43" s="22"/>
      <c r="E43" s="22"/>
      <c r="F43" s="1"/>
      <c r="G43" s="1"/>
    </row>
    <row r="44" spans="1:7" ht="30" x14ac:dyDescent="0.25">
      <c r="A44" s="11" t="s">
        <v>31</v>
      </c>
      <c r="B44" s="32" t="s">
        <v>32</v>
      </c>
      <c r="C44" s="60">
        <v>4650</v>
      </c>
      <c r="D44" s="33">
        <f t="shared" ref="D44:E47" si="3">C44</f>
        <v>4650</v>
      </c>
      <c r="E44" s="33">
        <f t="shared" si="3"/>
        <v>4650</v>
      </c>
      <c r="F44" s="19"/>
      <c r="G44" s="19"/>
    </row>
    <row r="45" spans="1:7" ht="15" x14ac:dyDescent="0.25">
      <c r="A45" s="12" t="s">
        <v>33</v>
      </c>
      <c r="B45" s="35" t="s">
        <v>34</v>
      </c>
      <c r="C45" s="37">
        <v>150</v>
      </c>
      <c r="D45" s="38">
        <f t="shared" si="3"/>
        <v>150</v>
      </c>
      <c r="E45" s="38">
        <f t="shared" si="3"/>
        <v>150</v>
      </c>
      <c r="F45" s="20"/>
      <c r="G45" s="20"/>
    </row>
    <row r="46" spans="1:7" x14ac:dyDescent="0.2">
      <c r="A46" s="4" t="s">
        <v>9</v>
      </c>
      <c r="B46" s="39" t="s">
        <v>10</v>
      </c>
      <c r="C46" s="40">
        <v>150</v>
      </c>
      <c r="D46" s="22">
        <f t="shared" si="3"/>
        <v>150</v>
      </c>
      <c r="E46" s="22">
        <f t="shared" si="3"/>
        <v>150</v>
      </c>
    </row>
    <row r="47" spans="1:7" s="20" customFormat="1" ht="15" x14ac:dyDescent="0.25">
      <c r="A47" s="4" t="s">
        <v>11</v>
      </c>
      <c r="B47" s="39" t="s">
        <v>12</v>
      </c>
      <c r="C47" s="40">
        <v>150</v>
      </c>
      <c r="D47" s="22">
        <f t="shared" si="3"/>
        <v>150</v>
      </c>
      <c r="E47" s="22">
        <f t="shared" si="3"/>
        <v>150</v>
      </c>
      <c r="F47" s="1"/>
      <c r="G47" s="1"/>
    </row>
    <row r="48" spans="1:7" x14ac:dyDescent="0.2">
      <c r="A48" s="4" t="s">
        <v>19</v>
      </c>
      <c r="B48" s="39" t="s">
        <v>20</v>
      </c>
      <c r="C48" s="40">
        <v>150</v>
      </c>
    </row>
    <row r="49" spans="1:12" ht="15" x14ac:dyDescent="0.25">
      <c r="A49" s="12" t="s">
        <v>35</v>
      </c>
      <c r="B49" s="35" t="s">
        <v>36</v>
      </c>
      <c r="C49" s="37">
        <v>4500</v>
      </c>
      <c r="D49" s="38">
        <f t="shared" ref="D49:E51" si="4">C49</f>
        <v>4500</v>
      </c>
      <c r="E49" s="38">
        <f t="shared" si="4"/>
        <v>4500</v>
      </c>
      <c r="F49" s="20"/>
      <c r="G49" s="20"/>
    </row>
    <row r="50" spans="1:12" x14ac:dyDescent="0.2">
      <c r="A50" s="4" t="s">
        <v>9</v>
      </c>
      <c r="B50" s="39" t="s">
        <v>10</v>
      </c>
      <c r="C50" s="40">
        <v>4500</v>
      </c>
      <c r="D50" s="22">
        <f t="shared" si="4"/>
        <v>4500</v>
      </c>
      <c r="E50" s="22">
        <f t="shared" si="4"/>
        <v>4500</v>
      </c>
    </row>
    <row r="51" spans="1:12" x14ac:dyDescent="0.2">
      <c r="A51" s="4" t="s">
        <v>11</v>
      </c>
      <c r="B51" s="39" t="s">
        <v>12</v>
      </c>
      <c r="C51" s="40">
        <v>4500</v>
      </c>
      <c r="D51" s="22">
        <f t="shared" si="4"/>
        <v>4500</v>
      </c>
      <c r="E51" s="22">
        <f t="shared" si="4"/>
        <v>4500</v>
      </c>
    </row>
    <row r="52" spans="1:12" s="19" customFormat="1" ht="15" x14ac:dyDescent="0.25">
      <c r="A52" s="4" t="s">
        <v>19</v>
      </c>
      <c r="B52" s="39" t="s">
        <v>20</v>
      </c>
      <c r="C52" s="40">
        <v>4500</v>
      </c>
      <c r="D52" s="22"/>
      <c r="E52" s="22"/>
      <c r="F52" s="1"/>
      <c r="G52" s="1"/>
    </row>
    <row r="53" spans="1:12" s="20" customFormat="1" ht="15" x14ac:dyDescent="0.25">
      <c r="A53" s="9" t="s">
        <v>37</v>
      </c>
      <c r="B53" s="30" t="s">
        <v>38</v>
      </c>
      <c r="C53" s="30">
        <v>700279.33</v>
      </c>
      <c r="D53" s="30">
        <f t="shared" ref="D53:E57" si="5">C53</f>
        <v>700279.33</v>
      </c>
      <c r="E53" s="30">
        <f t="shared" si="5"/>
        <v>700279.33</v>
      </c>
      <c r="F53" s="1"/>
      <c r="G53" s="1"/>
    </row>
    <row r="54" spans="1:12" ht="30" x14ac:dyDescent="0.25">
      <c r="A54" s="11" t="s">
        <v>39</v>
      </c>
      <c r="B54" s="32" t="s">
        <v>40</v>
      </c>
      <c r="C54" s="36">
        <v>700279.33</v>
      </c>
      <c r="D54" s="33">
        <f t="shared" si="5"/>
        <v>700279.33</v>
      </c>
      <c r="E54" s="33">
        <f t="shared" si="5"/>
        <v>700279.33</v>
      </c>
      <c r="F54" s="19"/>
      <c r="G54" s="19"/>
    </row>
    <row r="55" spans="1:12" ht="15" x14ac:dyDescent="0.25">
      <c r="A55" s="12" t="s">
        <v>41</v>
      </c>
      <c r="B55" s="35" t="s">
        <v>42</v>
      </c>
      <c r="C55" s="37">
        <v>700279.33</v>
      </c>
      <c r="D55" s="38">
        <f t="shared" si="5"/>
        <v>700279.33</v>
      </c>
      <c r="E55" s="38">
        <f t="shared" si="5"/>
        <v>700279.33</v>
      </c>
      <c r="F55" s="20"/>
      <c r="G55" s="20"/>
    </row>
    <row r="56" spans="1:12" x14ac:dyDescent="0.2">
      <c r="A56" s="4" t="s">
        <v>9</v>
      </c>
      <c r="B56" s="39" t="s">
        <v>10</v>
      </c>
      <c r="C56" s="40">
        <v>700279.33</v>
      </c>
      <c r="D56" s="22">
        <f t="shared" si="5"/>
        <v>700279.33</v>
      </c>
      <c r="E56" s="22">
        <f t="shared" si="5"/>
        <v>700279.33</v>
      </c>
    </row>
    <row r="57" spans="1:12" x14ac:dyDescent="0.2">
      <c r="A57" s="4" t="s">
        <v>11</v>
      </c>
      <c r="B57" s="39" t="s">
        <v>12</v>
      </c>
      <c r="C57" s="40">
        <v>205279.33</v>
      </c>
      <c r="D57" s="22">
        <f t="shared" si="5"/>
        <v>205279.33</v>
      </c>
      <c r="E57" s="22">
        <f t="shared" si="5"/>
        <v>205279.33</v>
      </c>
    </row>
    <row r="58" spans="1:12" x14ac:dyDescent="0.2">
      <c r="A58" s="4" t="s">
        <v>15</v>
      </c>
      <c r="B58" s="39" t="s">
        <v>16</v>
      </c>
      <c r="C58" s="40">
        <v>195795.77</v>
      </c>
    </row>
    <row r="59" spans="1:12" x14ac:dyDescent="0.2">
      <c r="A59" s="4" t="s">
        <v>19</v>
      </c>
      <c r="B59" s="39" t="s">
        <v>20</v>
      </c>
      <c r="C59" s="40">
        <v>9483.56</v>
      </c>
    </row>
    <row r="60" spans="1:12" ht="25.5" x14ac:dyDescent="0.2">
      <c r="A60" s="4" t="s">
        <v>27</v>
      </c>
      <c r="B60" s="39" t="s">
        <v>28</v>
      </c>
      <c r="C60" s="40">
        <v>495000</v>
      </c>
      <c r="D60" s="22">
        <f>C60</f>
        <v>495000</v>
      </c>
      <c r="E60" s="22">
        <f>D60</f>
        <v>495000</v>
      </c>
    </row>
    <row r="61" spans="1:12" s="19" customFormat="1" ht="25.5" x14ac:dyDescent="0.25">
      <c r="A61" s="4" t="s">
        <v>29</v>
      </c>
      <c r="B61" s="39" t="s">
        <v>30</v>
      </c>
      <c r="C61" s="40">
        <v>495000</v>
      </c>
      <c r="D61" s="22"/>
      <c r="E61" s="22"/>
      <c r="F61" s="1"/>
      <c r="G61" s="1"/>
    </row>
    <row r="62" spans="1:12" s="20" customFormat="1" ht="15" x14ac:dyDescent="0.25">
      <c r="A62" s="9" t="s">
        <v>43</v>
      </c>
      <c r="B62" s="15" t="s">
        <v>44</v>
      </c>
      <c r="C62" s="30">
        <f>1298983+C68</f>
        <v>1405683</v>
      </c>
      <c r="D62" s="30">
        <f>1283578+D68</f>
        <v>1390278</v>
      </c>
      <c r="E62" s="30">
        <f>D62</f>
        <v>1390278</v>
      </c>
      <c r="F62" s="1"/>
      <c r="G62" s="1"/>
      <c r="I62" s="25"/>
      <c r="J62" s="25"/>
      <c r="K62" s="1"/>
      <c r="L62" s="24"/>
    </row>
    <row r="63" spans="1:12" ht="15" x14ac:dyDescent="0.25">
      <c r="A63" s="11" t="s">
        <v>45</v>
      </c>
      <c r="B63" s="32" t="s">
        <v>46</v>
      </c>
      <c r="C63" s="36">
        <v>40000</v>
      </c>
      <c r="D63" s="33">
        <f>C63</f>
        <v>40000</v>
      </c>
      <c r="E63" s="33">
        <f>D63</f>
        <v>40000</v>
      </c>
      <c r="F63" s="19"/>
      <c r="G63" s="19"/>
      <c r="I63" s="25"/>
      <c r="J63" s="25"/>
      <c r="L63" s="24"/>
    </row>
    <row r="64" spans="1:12" ht="15" x14ac:dyDescent="0.25">
      <c r="A64" s="12" t="s">
        <v>47</v>
      </c>
      <c r="B64" s="35" t="s">
        <v>48</v>
      </c>
      <c r="C64" s="37">
        <v>40000</v>
      </c>
      <c r="D64" s="38">
        <f>C64</f>
        <v>40000</v>
      </c>
      <c r="E64" s="38">
        <f>D64</f>
        <v>40000</v>
      </c>
      <c r="F64" s="20"/>
      <c r="G64" s="20"/>
      <c r="I64" s="23"/>
      <c r="J64" s="23"/>
      <c r="L64" s="24"/>
    </row>
    <row r="65" spans="1:12" x14ac:dyDescent="0.2">
      <c r="A65" s="4" t="s">
        <v>9</v>
      </c>
      <c r="B65" s="39" t="s">
        <v>10</v>
      </c>
      <c r="C65" s="40">
        <v>40000</v>
      </c>
      <c r="D65" s="22">
        <f>C65</f>
        <v>40000</v>
      </c>
      <c r="E65" s="22">
        <f>D65</f>
        <v>40000</v>
      </c>
      <c r="I65" s="25"/>
      <c r="J65" s="25"/>
      <c r="L65" s="24"/>
    </row>
    <row r="66" spans="1:12" s="19" customFormat="1" ht="15" x14ac:dyDescent="0.25">
      <c r="A66" s="4" t="s">
        <v>11</v>
      </c>
      <c r="B66" s="39" t="s">
        <v>12</v>
      </c>
      <c r="C66" s="40">
        <v>40000</v>
      </c>
      <c r="D66" s="22">
        <f>C66</f>
        <v>40000</v>
      </c>
      <c r="E66" s="22">
        <f>D66</f>
        <v>40000</v>
      </c>
      <c r="F66" s="1"/>
      <c r="G66" s="1"/>
    </row>
    <row r="67" spans="1:12" s="20" customFormat="1" ht="15" x14ac:dyDescent="0.25">
      <c r="A67" s="4" t="s">
        <v>17</v>
      </c>
      <c r="B67" s="39" t="s">
        <v>18</v>
      </c>
      <c r="C67" s="40">
        <v>40000</v>
      </c>
      <c r="D67" s="22"/>
      <c r="E67" s="22"/>
      <c r="F67" s="1"/>
      <c r="G67" s="1"/>
    </row>
    <row r="68" spans="1:12" ht="15" x14ac:dyDescent="0.25">
      <c r="A68" s="11" t="s">
        <v>114</v>
      </c>
      <c r="B68" s="31" t="s">
        <v>115</v>
      </c>
      <c r="C68" s="33">
        <f t="shared" ref="C68:E69" si="6">C69</f>
        <v>106700</v>
      </c>
      <c r="D68" s="33">
        <f t="shared" si="6"/>
        <v>106700</v>
      </c>
      <c r="E68" s="33">
        <f t="shared" si="6"/>
        <v>106700</v>
      </c>
      <c r="F68" s="19"/>
      <c r="G68" s="19"/>
    </row>
    <row r="69" spans="1:12" ht="15" x14ac:dyDescent="0.25">
      <c r="A69" s="18">
        <v>11001</v>
      </c>
      <c r="B69" s="34" t="s">
        <v>116</v>
      </c>
      <c r="C69" s="35">
        <f t="shared" si="6"/>
        <v>106700</v>
      </c>
      <c r="D69" s="35">
        <f t="shared" si="6"/>
        <v>106700</v>
      </c>
      <c r="E69" s="35">
        <f t="shared" si="6"/>
        <v>106700</v>
      </c>
      <c r="F69" s="20"/>
      <c r="G69" s="20"/>
    </row>
    <row r="70" spans="1:12" ht="15" x14ac:dyDescent="0.25">
      <c r="A70" s="14" t="s">
        <v>9</v>
      </c>
      <c r="B70" s="41" t="s">
        <v>10</v>
      </c>
      <c r="C70" s="40">
        <f>C71+C75</f>
        <v>106700</v>
      </c>
      <c r="D70" s="40">
        <f>C70</f>
        <v>106700</v>
      </c>
      <c r="E70" s="40">
        <f>D70</f>
        <v>106700</v>
      </c>
    </row>
    <row r="71" spans="1:12" ht="15" x14ac:dyDescent="0.25">
      <c r="A71" s="14" t="s">
        <v>55</v>
      </c>
      <c r="B71" s="41" t="s">
        <v>56</v>
      </c>
      <c r="C71" s="40">
        <f>C72+C73+C74</f>
        <v>99200</v>
      </c>
      <c r="D71" s="40">
        <f>C71</f>
        <v>99200</v>
      </c>
      <c r="E71" s="40">
        <f>D71</f>
        <v>99200</v>
      </c>
    </row>
    <row r="72" spans="1:12" ht="15" x14ac:dyDescent="0.25">
      <c r="A72" s="14" t="s">
        <v>57</v>
      </c>
      <c r="B72" s="41" t="s">
        <v>58</v>
      </c>
      <c r="C72" s="40">
        <v>67300</v>
      </c>
      <c r="D72" s="40"/>
      <c r="E72" s="40"/>
    </row>
    <row r="73" spans="1:12" ht="15" x14ac:dyDescent="0.25">
      <c r="A73" s="21">
        <v>312</v>
      </c>
      <c r="B73" s="41" t="s">
        <v>60</v>
      </c>
      <c r="C73" s="40">
        <v>20300</v>
      </c>
      <c r="D73" s="40"/>
      <c r="E73" s="40"/>
    </row>
    <row r="74" spans="1:12" ht="15" x14ac:dyDescent="0.25">
      <c r="A74" s="14" t="s">
        <v>61</v>
      </c>
      <c r="B74" s="41" t="s">
        <v>62</v>
      </c>
      <c r="C74" s="40">
        <v>11600</v>
      </c>
      <c r="D74" s="40"/>
      <c r="E74" s="40"/>
    </row>
    <row r="75" spans="1:12" ht="15" x14ac:dyDescent="0.25">
      <c r="A75" s="14" t="s">
        <v>11</v>
      </c>
      <c r="B75" s="41" t="s">
        <v>12</v>
      </c>
      <c r="C75" s="40">
        <v>7500</v>
      </c>
      <c r="D75" s="40">
        <v>7500</v>
      </c>
      <c r="E75" s="40">
        <v>7500</v>
      </c>
    </row>
    <row r="76" spans="1:12" ht="15" x14ac:dyDescent="0.25">
      <c r="A76" s="14" t="s">
        <v>13</v>
      </c>
      <c r="B76" s="41" t="s">
        <v>14</v>
      </c>
      <c r="C76" s="40">
        <v>7500</v>
      </c>
      <c r="D76" s="40"/>
      <c r="E76" s="40"/>
    </row>
    <row r="77" spans="1:12" ht="15" x14ac:dyDescent="0.25">
      <c r="A77" s="11" t="s">
        <v>49</v>
      </c>
      <c r="B77" s="32" t="s">
        <v>50</v>
      </c>
      <c r="C77" s="36">
        <v>608000</v>
      </c>
      <c r="D77" s="33">
        <f t="shared" ref="D77:E80" si="7">C77</f>
        <v>608000</v>
      </c>
      <c r="E77" s="33">
        <f t="shared" si="7"/>
        <v>608000</v>
      </c>
    </row>
    <row r="78" spans="1:12" s="20" customFormat="1" ht="15" x14ac:dyDescent="0.25">
      <c r="A78" s="12" t="s">
        <v>35</v>
      </c>
      <c r="B78" s="35" t="s">
        <v>36</v>
      </c>
      <c r="C78" s="37">
        <v>523000</v>
      </c>
      <c r="D78" s="38">
        <f t="shared" si="7"/>
        <v>523000</v>
      </c>
      <c r="E78" s="38">
        <f t="shared" si="7"/>
        <v>523000</v>
      </c>
      <c r="F78" s="1"/>
      <c r="G78" s="1"/>
    </row>
    <row r="79" spans="1:12" x14ac:dyDescent="0.2">
      <c r="A79" s="4" t="s">
        <v>9</v>
      </c>
      <c r="B79" s="39" t="s">
        <v>10</v>
      </c>
      <c r="C79" s="40">
        <v>523000</v>
      </c>
      <c r="D79" s="22">
        <f t="shared" si="7"/>
        <v>523000</v>
      </c>
      <c r="E79" s="22">
        <f t="shared" si="7"/>
        <v>523000</v>
      </c>
    </row>
    <row r="80" spans="1:12" ht="15" x14ac:dyDescent="0.25">
      <c r="A80" s="4" t="s">
        <v>11</v>
      </c>
      <c r="B80" s="39" t="s">
        <v>12</v>
      </c>
      <c r="C80" s="40">
        <v>520500</v>
      </c>
      <c r="D80" s="22">
        <f t="shared" si="7"/>
        <v>520500</v>
      </c>
      <c r="E80" s="42">
        <f t="shared" si="7"/>
        <v>520500</v>
      </c>
      <c r="F80" s="20"/>
      <c r="G80" s="20"/>
    </row>
    <row r="81" spans="1:7" x14ac:dyDescent="0.2">
      <c r="A81" s="4" t="s">
        <v>13</v>
      </c>
      <c r="B81" s="39" t="s">
        <v>14</v>
      </c>
      <c r="C81" s="40">
        <v>700</v>
      </c>
    </row>
    <row r="82" spans="1:7" s="20" customFormat="1" ht="15" x14ac:dyDescent="0.25">
      <c r="A82" s="4" t="s">
        <v>15</v>
      </c>
      <c r="B82" s="39" t="s">
        <v>16</v>
      </c>
      <c r="C82" s="40">
        <v>502800</v>
      </c>
      <c r="D82" s="22"/>
      <c r="E82" s="22"/>
      <c r="F82" s="1"/>
      <c r="G82" s="1"/>
    </row>
    <row r="83" spans="1:7" x14ac:dyDescent="0.2">
      <c r="A83" s="4" t="s">
        <v>17</v>
      </c>
      <c r="B83" s="39" t="s">
        <v>18</v>
      </c>
      <c r="C83" s="40">
        <v>17000</v>
      </c>
    </row>
    <row r="84" spans="1:7" ht="15" x14ac:dyDescent="0.25">
      <c r="A84" s="4" t="s">
        <v>21</v>
      </c>
      <c r="B84" s="39" t="s">
        <v>22</v>
      </c>
      <c r="C84" s="40">
        <v>2500</v>
      </c>
      <c r="D84" s="22">
        <f>C84</f>
        <v>2500</v>
      </c>
      <c r="E84" s="42">
        <f>D84</f>
        <v>2500</v>
      </c>
      <c r="F84" s="20"/>
      <c r="G84" s="20"/>
    </row>
    <row r="85" spans="1:7" x14ac:dyDescent="0.2">
      <c r="A85" s="4" t="s">
        <v>23</v>
      </c>
      <c r="B85" s="39" t="s">
        <v>24</v>
      </c>
      <c r="C85" s="40">
        <v>2500</v>
      </c>
    </row>
    <row r="86" spans="1:7" s="19" customFormat="1" ht="15" x14ac:dyDescent="0.25">
      <c r="A86" s="12" t="s">
        <v>47</v>
      </c>
      <c r="B86" s="35" t="s">
        <v>48</v>
      </c>
      <c r="C86" s="37">
        <v>55000</v>
      </c>
      <c r="D86" s="38">
        <f t="shared" ref="D86:E88" si="8">C86</f>
        <v>55000</v>
      </c>
      <c r="E86" s="38">
        <f t="shared" si="8"/>
        <v>55000</v>
      </c>
      <c r="F86" s="1"/>
      <c r="G86" s="1"/>
    </row>
    <row r="87" spans="1:7" s="20" customFormat="1" ht="15" x14ac:dyDescent="0.25">
      <c r="A87" s="4" t="s">
        <v>9</v>
      </c>
      <c r="B87" s="39" t="s">
        <v>10</v>
      </c>
      <c r="C87" s="40">
        <v>55000</v>
      </c>
      <c r="D87" s="22">
        <f t="shared" si="8"/>
        <v>55000</v>
      </c>
      <c r="E87" s="22">
        <f t="shared" si="8"/>
        <v>55000</v>
      </c>
      <c r="F87" s="1"/>
      <c r="G87" s="1"/>
    </row>
    <row r="88" spans="1:7" ht="15" x14ac:dyDescent="0.25">
      <c r="A88" s="4" t="s">
        <v>11</v>
      </c>
      <c r="B88" s="39" t="s">
        <v>12</v>
      </c>
      <c r="C88" s="40">
        <v>55000</v>
      </c>
      <c r="D88" s="22">
        <f t="shared" si="8"/>
        <v>55000</v>
      </c>
      <c r="E88" s="43">
        <f t="shared" si="8"/>
        <v>55000</v>
      </c>
      <c r="F88" s="19"/>
      <c r="G88" s="19"/>
    </row>
    <row r="89" spans="1:7" ht="15" x14ac:dyDescent="0.25">
      <c r="A89" s="4" t="s">
        <v>15</v>
      </c>
      <c r="B89" s="39" t="s">
        <v>16</v>
      </c>
      <c r="C89" s="40">
        <v>55000</v>
      </c>
      <c r="E89" s="42"/>
      <c r="F89" s="20"/>
      <c r="G89" s="20"/>
    </row>
    <row r="90" spans="1:7" ht="15" x14ac:dyDescent="0.25">
      <c r="A90" s="12" t="s">
        <v>51</v>
      </c>
      <c r="B90" s="35" t="s">
        <v>52</v>
      </c>
      <c r="C90" s="37">
        <v>30000</v>
      </c>
      <c r="D90" s="38">
        <f t="shared" ref="D90:E92" si="9">C90</f>
        <v>30000</v>
      </c>
      <c r="E90" s="38">
        <f t="shared" si="9"/>
        <v>30000</v>
      </c>
    </row>
    <row r="91" spans="1:7" x14ac:dyDescent="0.2">
      <c r="A91" s="4" t="s">
        <v>9</v>
      </c>
      <c r="B91" s="39" t="s">
        <v>10</v>
      </c>
      <c r="C91" s="40">
        <v>30000</v>
      </c>
      <c r="D91" s="22">
        <f t="shared" si="9"/>
        <v>30000</v>
      </c>
      <c r="E91" s="22">
        <f t="shared" si="9"/>
        <v>30000</v>
      </c>
    </row>
    <row r="92" spans="1:7" x14ac:dyDescent="0.2">
      <c r="A92" s="4" t="s">
        <v>11</v>
      </c>
      <c r="B92" s="39" t="s">
        <v>12</v>
      </c>
      <c r="C92" s="40">
        <v>30000</v>
      </c>
      <c r="D92" s="22">
        <f t="shared" si="9"/>
        <v>30000</v>
      </c>
      <c r="E92" s="22">
        <f t="shared" si="9"/>
        <v>30000</v>
      </c>
    </row>
    <row r="93" spans="1:7" x14ac:dyDescent="0.2">
      <c r="A93" s="4" t="s">
        <v>15</v>
      </c>
      <c r="B93" s="39" t="s">
        <v>16</v>
      </c>
      <c r="C93" s="40">
        <v>30000</v>
      </c>
    </row>
    <row r="94" spans="1:7" ht="15" x14ac:dyDescent="0.25">
      <c r="A94" s="11" t="s">
        <v>53</v>
      </c>
      <c r="B94" s="32" t="s">
        <v>54</v>
      </c>
      <c r="C94" s="36">
        <v>552978</v>
      </c>
      <c r="D94" s="33">
        <f t="shared" ref="D94:E97" si="10">C94</f>
        <v>552978</v>
      </c>
      <c r="E94" s="33">
        <f t="shared" si="10"/>
        <v>552978</v>
      </c>
    </row>
    <row r="95" spans="1:7" ht="15" x14ac:dyDescent="0.25">
      <c r="A95" s="12" t="s">
        <v>47</v>
      </c>
      <c r="B95" s="35" t="s">
        <v>48</v>
      </c>
      <c r="C95" s="37">
        <v>389573</v>
      </c>
      <c r="D95" s="38">
        <f t="shared" si="10"/>
        <v>389573</v>
      </c>
      <c r="E95" s="38">
        <f t="shared" si="10"/>
        <v>389573</v>
      </c>
    </row>
    <row r="96" spans="1:7" s="20" customFormat="1" ht="15" x14ac:dyDescent="0.25">
      <c r="A96" s="4" t="s">
        <v>9</v>
      </c>
      <c r="B96" s="39" t="s">
        <v>10</v>
      </c>
      <c r="C96" s="40">
        <v>389573</v>
      </c>
      <c r="D96" s="22">
        <f t="shared" si="10"/>
        <v>389573</v>
      </c>
      <c r="E96" s="22">
        <f t="shared" si="10"/>
        <v>389573</v>
      </c>
      <c r="F96" s="1"/>
      <c r="G96" s="1"/>
    </row>
    <row r="97" spans="1:7" x14ac:dyDescent="0.2">
      <c r="A97" s="4" t="s">
        <v>55</v>
      </c>
      <c r="B97" s="39" t="s">
        <v>56</v>
      </c>
      <c r="C97" s="40">
        <v>365901</v>
      </c>
      <c r="D97" s="22">
        <f t="shared" si="10"/>
        <v>365901</v>
      </c>
      <c r="E97" s="22">
        <f t="shared" si="10"/>
        <v>365901</v>
      </c>
    </row>
    <row r="98" spans="1:7" ht="15" x14ac:dyDescent="0.25">
      <c r="A98" s="4" t="s">
        <v>57</v>
      </c>
      <c r="B98" s="39" t="s">
        <v>58</v>
      </c>
      <c r="C98" s="40">
        <v>301315</v>
      </c>
      <c r="E98" s="42"/>
      <c r="F98" s="20"/>
      <c r="G98" s="20"/>
    </row>
    <row r="99" spans="1:7" x14ac:dyDescent="0.2">
      <c r="A99" s="4" t="s">
        <v>59</v>
      </c>
      <c r="B99" s="39" t="s">
        <v>60</v>
      </c>
      <c r="C99" s="40">
        <v>12735</v>
      </c>
    </row>
    <row r="100" spans="1:7" x14ac:dyDescent="0.2">
      <c r="A100" s="4" t="s">
        <v>61</v>
      </c>
      <c r="B100" s="39" t="s">
        <v>62</v>
      </c>
      <c r="C100" s="40">
        <v>51851</v>
      </c>
    </row>
    <row r="101" spans="1:7" x14ac:dyDescent="0.2">
      <c r="A101" s="4" t="s">
        <v>11</v>
      </c>
      <c r="B101" s="39" t="s">
        <v>12</v>
      </c>
      <c r="C101" s="40">
        <v>23672</v>
      </c>
      <c r="D101" s="22">
        <f>C101</f>
        <v>23672</v>
      </c>
      <c r="E101" s="22">
        <f>D101</f>
        <v>23672</v>
      </c>
    </row>
    <row r="102" spans="1:7" x14ac:dyDescent="0.2">
      <c r="A102" s="4" t="s">
        <v>13</v>
      </c>
      <c r="B102" s="39" t="s">
        <v>14</v>
      </c>
      <c r="C102" s="40">
        <v>19444</v>
      </c>
    </row>
    <row r="103" spans="1:7" x14ac:dyDescent="0.2">
      <c r="A103" s="4" t="s">
        <v>17</v>
      </c>
      <c r="B103" s="39" t="s">
        <v>18</v>
      </c>
      <c r="C103" s="40">
        <v>4228</v>
      </c>
    </row>
    <row r="104" spans="1:7" ht="15" x14ac:dyDescent="0.25">
      <c r="A104" s="12" t="s">
        <v>51</v>
      </c>
      <c r="B104" s="35" t="s">
        <v>52</v>
      </c>
      <c r="C104" s="37">
        <v>163405</v>
      </c>
      <c r="D104" s="38">
        <f t="shared" ref="D104:E106" si="11">C104</f>
        <v>163405</v>
      </c>
      <c r="E104" s="38">
        <f t="shared" si="11"/>
        <v>163405</v>
      </c>
    </row>
    <row r="105" spans="1:7" s="19" customFormat="1" ht="15" x14ac:dyDescent="0.25">
      <c r="A105" s="4" t="s">
        <v>9</v>
      </c>
      <c r="B105" s="39" t="s">
        <v>10</v>
      </c>
      <c r="C105" s="40">
        <v>163405</v>
      </c>
      <c r="D105" s="22">
        <f t="shared" si="11"/>
        <v>163405</v>
      </c>
      <c r="E105" s="22">
        <f t="shared" si="11"/>
        <v>163405</v>
      </c>
      <c r="F105" s="1"/>
      <c r="G105" s="1"/>
    </row>
    <row r="106" spans="1:7" s="20" customFormat="1" ht="15" x14ac:dyDescent="0.25">
      <c r="A106" s="4" t="s">
        <v>55</v>
      </c>
      <c r="B106" s="39" t="s">
        <v>56</v>
      </c>
      <c r="C106" s="40">
        <v>153475</v>
      </c>
      <c r="D106" s="22">
        <f t="shared" si="11"/>
        <v>153475</v>
      </c>
      <c r="E106" s="22">
        <f t="shared" si="11"/>
        <v>153475</v>
      </c>
      <c r="F106" s="1"/>
      <c r="G106" s="1"/>
    </row>
    <row r="107" spans="1:7" ht="15" x14ac:dyDescent="0.25">
      <c r="A107" s="4" t="s">
        <v>57</v>
      </c>
      <c r="B107" s="39" t="s">
        <v>58</v>
      </c>
      <c r="C107" s="40">
        <v>126385</v>
      </c>
      <c r="F107" s="19"/>
      <c r="G107" s="19"/>
    </row>
    <row r="108" spans="1:7" ht="15" x14ac:dyDescent="0.25">
      <c r="A108" s="4" t="s">
        <v>59</v>
      </c>
      <c r="B108" s="39" t="s">
        <v>60</v>
      </c>
      <c r="C108" s="40">
        <v>5341</v>
      </c>
      <c r="F108" s="20"/>
      <c r="G108" s="20"/>
    </row>
    <row r="109" spans="1:7" x14ac:dyDescent="0.2">
      <c r="A109" s="4" t="s">
        <v>61</v>
      </c>
      <c r="B109" s="39" t="s">
        <v>62</v>
      </c>
      <c r="C109" s="40">
        <v>21749</v>
      </c>
    </row>
    <row r="110" spans="1:7" s="20" customFormat="1" ht="15" x14ac:dyDescent="0.25">
      <c r="A110" s="4" t="s">
        <v>11</v>
      </c>
      <c r="B110" s="39" t="s">
        <v>12</v>
      </c>
      <c r="C110" s="40">
        <v>9930</v>
      </c>
      <c r="D110" s="22">
        <f>C110</f>
        <v>9930</v>
      </c>
      <c r="E110" s="22">
        <f>D110</f>
        <v>9930</v>
      </c>
      <c r="F110" s="1"/>
      <c r="G110" s="1"/>
    </row>
    <row r="111" spans="1:7" x14ac:dyDescent="0.2">
      <c r="A111" s="4" t="s">
        <v>13</v>
      </c>
      <c r="B111" s="39" t="s">
        <v>14</v>
      </c>
      <c r="C111" s="40">
        <v>8156</v>
      </c>
    </row>
    <row r="112" spans="1:7" ht="15" x14ac:dyDescent="0.25">
      <c r="A112" s="4" t="s">
        <v>17</v>
      </c>
      <c r="B112" s="39" t="s">
        <v>18</v>
      </c>
      <c r="C112" s="40">
        <v>1774</v>
      </c>
      <c r="F112" s="20"/>
      <c r="G112" s="20"/>
    </row>
    <row r="113" spans="1:7" ht="15" x14ac:dyDescent="0.25">
      <c r="A113" s="11" t="s">
        <v>63</v>
      </c>
      <c r="B113" s="32" t="s">
        <v>64</v>
      </c>
      <c r="C113" s="36">
        <v>8000</v>
      </c>
      <c r="D113" s="33">
        <f t="shared" ref="D113:E116" si="12">C113</f>
        <v>8000</v>
      </c>
      <c r="E113" s="33">
        <f t="shared" si="12"/>
        <v>8000</v>
      </c>
    </row>
    <row r="114" spans="1:7" s="19" customFormat="1" ht="15" x14ac:dyDescent="0.25">
      <c r="A114" s="12" t="s">
        <v>47</v>
      </c>
      <c r="B114" s="35" t="s">
        <v>48</v>
      </c>
      <c r="C114" s="37">
        <v>5636</v>
      </c>
      <c r="D114" s="38">
        <f t="shared" si="12"/>
        <v>5636</v>
      </c>
      <c r="E114" s="38">
        <f t="shared" si="12"/>
        <v>5636</v>
      </c>
      <c r="F114" s="1"/>
      <c r="G114" s="1"/>
    </row>
    <row r="115" spans="1:7" s="20" customFormat="1" ht="15" x14ac:dyDescent="0.25">
      <c r="A115" s="4" t="s">
        <v>9</v>
      </c>
      <c r="B115" s="39" t="s">
        <v>10</v>
      </c>
      <c r="C115" s="40">
        <v>5636</v>
      </c>
      <c r="D115" s="22">
        <f t="shared" si="12"/>
        <v>5636</v>
      </c>
      <c r="E115" s="22">
        <f t="shared" si="12"/>
        <v>5636</v>
      </c>
      <c r="F115" s="1"/>
      <c r="G115" s="1"/>
    </row>
    <row r="116" spans="1:7" ht="15" x14ac:dyDescent="0.25">
      <c r="A116" s="4" t="s">
        <v>11</v>
      </c>
      <c r="B116" s="39" t="s">
        <v>12</v>
      </c>
      <c r="C116" s="40">
        <v>5636</v>
      </c>
      <c r="D116" s="22">
        <f t="shared" si="12"/>
        <v>5636</v>
      </c>
      <c r="E116" s="22">
        <f t="shared" si="12"/>
        <v>5636</v>
      </c>
      <c r="F116" s="19"/>
      <c r="G116" s="19"/>
    </row>
    <row r="117" spans="1:7" ht="15" x14ac:dyDescent="0.25">
      <c r="A117" s="4" t="s">
        <v>17</v>
      </c>
      <c r="B117" s="39" t="s">
        <v>18</v>
      </c>
      <c r="C117" s="40">
        <v>5636</v>
      </c>
      <c r="F117" s="20"/>
      <c r="G117" s="20"/>
    </row>
    <row r="118" spans="1:7" ht="15" x14ac:dyDescent="0.25">
      <c r="A118" s="12" t="s">
        <v>51</v>
      </c>
      <c r="B118" s="35" t="s">
        <v>52</v>
      </c>
      <c r="C118" s="37">
        <v>2364</v>
      </c>
      <c r="D118" s="38">
        <f t="shared" ref="D118:E120" si="13">C118</f>
        <v>2364</v>
      </c>
      <c r="E118" s="38">
        <f t="shared" si="13"/>
        <v>2364</v>
      </c>
    </row>
    <row r="119" spans="1:7" x14ac:dyDescent="0.2">
      <c r="A119" s="4" t="s">
        <v>9</v>
      </c>
      <c r="B119" s="39" t="s">
        <v>10</v>
      </c>
      <c r="C119" s="40">
        <v>2364</v>
      </c>
      <c r="D119" s="22">
        <f t="shared" si="13"/>
        <v>2364</v>
      </c>
      <c r="E119" s="22">
        <f t="shared" si="13"/>
        <v>2364</v>
      </c>
    </row>
    <row r="120" spans="1:7" x14ac:dyDescent="0.2">
      <c r="A120" s="4" t="s">
        <v>11</v>
      </c>
      <c r="B120" s="39" t="s">
        <v>12</v>
      </c>
      <c r="C120" s="40">
        <v>2364</v>
      </c>
      <c r="D120" s="22">
        <f t="shared" si="13"/>
        <v>2364</v>
      </c>
      <c r="E120" s="22">
        <f t="shared" si="13"/>
        <v>2364</v>
      </c>
    </row>
    <row r="121" spans="1:7" x14ac:dyDescent="0.2">
      <c r="A121" s="4" t="s">
        <v>17</v>
      </c>
      <c r="B121" s="39" t="s">
        <v>18</v>
      </c>
      <c r="C121" s="40">
        <v>2364</v>
      </c>
    </row>
    <row r="122" spans="1:7" ht="15" x14ac:dyDescent="0.25">
      <c r="A122" s="11" t="s">
        <v>65</v>
      </c>
      <c r="B122" s="32" t="s">
        <v>66</v>
      </c>
      <c r="C122" s="36">
        <v>15000</v>
      </c>
      <c r="D122" s="33">
        <f t="shared" ref="D122:E125" si="14">C122</f>
        <v>15000</v>
      </c>
      <c r="E122" s="33">
        <f t="shared" si="14"/>
        <v>15000</v>
      </c>
    </row>
    <row r="123" spans="1:7" ht="15" x14ac:dyDescent="0.25">
      <c r="A123" s="12" t="s">
        <v>47</v>
      </c>
      <c r="B123" s="35" t="s">
        <v>48</v>
      </c>
      <c r="C123" s="37">
        <v>10567</v>
      </c>
      <c r="D123" s="38">
        <f t="shared" si="14"/>
        <v>10567</v>
      </c>
      <c r="E123" s="38">
        <f t="shared" si="14"/>
        <v>10567</v>
      </c>
    </row>
    <row r="124" spans="1:7" s="20" customFormat="1" ht="15" x14ac:dyDescent="0.25">
      <c r="A124" s="4" t="s">
        <v>9</v>
      </c>
      <c r="B124" s="39" t="s">
        <v>10</v>
      </c>
      <c r="C124" s="40">
        <v>10567</v>
      </c>
      <c r="D124" s="22">
        <f t="shared" si="14"/>
        <v>10567</v>
      </c>
      <c r="E124" s="22">
        <f t="shared" si="14"/>
        <v>10567</v>
      </c>
      <c r="F124" s="1"/>
      <c r="G124" s="1"/>
    </row>
    <row r="125" spans="1:7" x14ac:dyDescent="0.2">
      <c r="A125" s="4" t="s">
        <v>11</v>
      </c>
      <c r="B125" s="39" t="s">
        <v>12</v>
      </c>
      <c r="C125" s="40">
        <v>10567</v>
      </c>
      <c r="D125" s="22">
        <f t="shared" si="14"/>
        <v>10567</v>
      </c>
      <c r="E125" s="22">
        <f t="shared" si="14"/>
        <v>10567</v>
      </c>
    </row>
    <row r="126" spans="1:7" ht="15" x14ac:dyDescent="0.25">
      <c r="A126" s="4" t="s">
        <v>13</v>
      </c>
      <c r="B126" s="39" t="s">
        <v>14</v>
      </c>
      <c r="C126" s="40">
        <v>2008</v>
      </c>
      <c r="F126" s="20"/>
      <c r="G126" s="20"/>
    </row>
    <row r="127" spans="1:7" x14ac:dyDescent="0.2">
      <c r="A127" s="4" t="s">
        <v>15</v>
      </c>
      <c r="B127" s="39" t="s">
        <v>16</v>
      </c>
      <c r="C127" s="40">
        <v>5988</v>
      </c>
    </row>
    <row r="128" spans="1:7" x14ac:dyDescent="0.2">
      <c r="A128" s="4" t="s">
        <v>19</v>
      </c>
      <c r="B128" s="39" t="s">
        <v>20</v>
      </c>
      <c r="C128" s="40">
        <v>2571</v>
      </c>
    </row>
    <row r="129" spans="1:7" ht="15" x14ac:dyDescent="0.25">
      <c r="A129" s="12" t="s">
        <v>51</v>
      </c>
      <c r="B129" s="35" t="s">
        <v>52</v>
      </c>
      <c r="C129" s="37">
        <v>4433</v>
      </c>
      <c r="D129" s="38">
        <f t="shared" ref="D129:E131" si="15">C129</f>
        <v>4433</v>
      </c>
      <c r="E129" s="38">
        <f t="shared" si="15"/>
        <v>4433</v>
      </c>
    </row>
    <row r="130" spans="1:7" s="19" customFormat="1" ht="15" x14ac:dyDescent="0.25">
      <c r="A130" s="4" t="s">
        <v>9</v>
      </c>
      <c r="B130" s="39" t="s">
        <v>10</v>
      </c>
      <c r="C130" s="40">
        <v>4433</v>
      </c>
      <c r="D130" s="22">
        <f t="shared" si="15"/>
        <v>4433</v>
      </c>
      <c r="E130" s="22">
        <f t="shared" si="15"/>
        <v>4433</v>
      </c>
      <c r="F130" s="1"/>
      <c r="G130" s="1"/>
    </row>
    <row r="131" spans="1:7" x14ac:dyDescent="0.2">
      <c r="A131" s="4" t="s">
        <v>11</v>
      </c>
      <c r="B131" s="39" t="s">
        <v>12</v>
      </c>
      <c r="C131" s="40">
        <v>4433</v>
      </c>
      <c r="D131" s="22">
        <f t="shared" si="15"/>
        <v>4433</v>
      </c>
      <c r="E131" s="22">
        <f t="shared" si="15"/>
        <v>4433</v>
      </c>
    </row>
    <row r="132" spans="1:7" ht="15" x14ac:dyDescent="0.25">
      <c r="A132" s="4" t="s">
        <v>13</v>
      </c>
      <c r="B132" s="39" t="s">
        <v>14</v>
      </c>
      <c r="C132" s="40">
        <v>842</v>
      </c>
      <c r="F132" s="19"/>
      <c r="G132" s="19"/>
    </row>
    <row r="133" spans="1:7" s="20" customFormat="1" ht="15" x14ac:dyDescent="0.25">
      <c r="A133" s="4" t="s">
        <v>15</v>
      </c>
      <c r="B133" s="39" t="s">
        <v>16</v>
      </c>
      <c r="C133" s="40">
        <v>2512</v>
      </c>
      <c r="D133" s="22"/>
      <c r="E133" s="22"/>
      <c r="F133" s="1"/>
      <c r="G133" s="1"/>
    </row>
    <row r="134" spans="1:7" ht="15" x14ac:dyDescent="0.25">
      <c r="A134" s="4" t="s">
        <v>19</v>
      </c>
      <c r="B134" s="39" t="s">
        <v>20</v>
      </c>
      <c r="C134" s="40">
        <v>1079</v>
      </c>
      <c r="F134" s="20"/>
      <c r="G134" s="20"/>
    </row>
    <row r="135" spans="1:7" ht="15" x14ac:dyDescent="0.25">
      <c r="A135" s="11" t="s">
        <v>67</v>
      </c>
      <c r="B135" s="32" t="s">
        <v>68</v>
      </c>
      <c r="C135" s="36">
        <v>2000</v>
      </c>
      <c r="D135" s="33">
        <f t="shared" ref="D135:E138" si="16">C135</f>
        <v>2000</v>
      </c>
      <c r="E135" s="33">
        <f t="shared" si="16"/>
        <v>2000</v>
      </c>
    </row>
    <row r="136" spans="1:7" s="19" customFormat="1" ht="15" x14ac:dyDescent="0.25">
      <c r="A136" s="12" t="s">
        <v>47</v>
      </c>
      <c r="B136" s="35" t="s">
        <v>48</v>
      </c>
      <c r="C136" s="37">
        <v>1409</v>
      </c>
      <c r="D136" s="38">
        <f t="shared" si="16"/>
        <v>1409</v>
      </c>
      <c r="E136" s="38">
        <f t="shared" si="16"/>
        <v>1409</v>
      </c>
      <c r="F136" s="1"/>
      <c r="G136" s="1"/>
    </row>
    <row r="137" spans="1:7" s="20" customFormat="1" ht="15" x14ac:dyDescent="0.25">
      <c r="A137" s="4" t="s">
        <v>69</v>
      </c>
      <c r="B137" s="39" t="s">
        <v>70</v>
      </c>
      <c r="C137" s="40">
        <v>1409</v>
      </c>
      <c r="D137" s="22">
        <f t="shared" si="16"/>
        <v>1409</v>
      </c>
      <c r="E137" s="22">
        <f t="shared" si="16"/>
        <v>1409</v>
      </c>
      <c r="F137" s="1"/>
      <c r="G137" s="1"/>
    </row>
    <row r="138" spans="1:7" ht="25.5" x14ac:dyDescent="0.25">
      <c r="A138" s="4" t="s">
        <v>71</v>
      </c>
      <c r="B138" s="39" t="s">
        <v>72</v>
      </c>
      <c r="C138" s="40">
        <v>1409</v>
      </c>
      <c r="D138" s="22">
        <f t="shared" si="16"/>
        <v>1409</v>
      </c>
      <c r="E138" s="22">
        <f t="shared" si="16"/>
        <v>1409</v>
      </c>
      <c r="F138" s="19"/>
      <c r="G138" s="19"/>
    </row>
    <row r="139" spans="1:7" ht="15" x14ac:dyDescent="0.25">
      <c r="A139" s="4" t="s">
        <v>73</v>
      </c>
      <c r="B139" s="39" t="s">
        <v>74</v>
      </c>
      <c r="C139" s="40">
        <v>1409</v>
      </c>
      <c r="F139" s="20"/>
      <c r="G139" s="20"/>
    </row>
    <row r="140" spans="1:7" ht="15" x14ac:dyDescent="0.25">
      <c r="A140" s="12" t="s">
        <v>51</v>
      </c>
      <c r="B140" s="35" t="s">
        <v>52</v>
      </c>
      <c r="C140" s="37">
        <v>591</v>
      </c>
      <c r="D140" s="38">
        <f t="shared" ref="D140:E142" si="17">C140</f>
        <v>591</v>
      </c>
      <c r="E140" s="38">
        <f t="shared" si="17"/>
        <v>591</v>
      </c>
    </row>
    <row r="141" spans="1:7" x14ac:dyDescent="0.2">
      <c r="A141" s="4" t="s">
        <v>69</v>
      </c>
      <c r="B141" s="39" t="s">
        <v>70</v>
      </c>
      <c r="C141" s="40">
        <v>591</v>
      </c>
      <c r="D141" s="22">
        <f t="shared" si="17"/>
        <v>591</v>
      </c>
      <c r="E141" s="22">
        <f t="shared" si="17"/>
        <v>591</v>
      </c>
    </row>
    <row r="142" spans="1:7" ht="25.5" x14ac:dyDescent="0.2">
      <c r="A142" s="4" t="s">
        <v>71</v>
      </c>
      <c r="B142" s="39" t="s">
        <v>72</v>
      </c>
      <c r="C142" s="40">
        <v>591</v>
      </c>
      <c r="D142" s="22">
        <f t="shared" si="17"/>
        <v>591</v>
      </c>
      <c r="E142" s="22">
        <f t="shared" si="17"/>
        <v>591</v>
      </c>
    </row>
    <row r="143" spans="1:7" s="20" customFormat="1" ht="15" x14ac:dyDescent="0.25">
      <c r="A143" s="4" t="s">
        <v>73</v>
      </c>
      <c r="B143" s="39" t="s">
        <v>74</v>
      </c>
      <c r="C143" s="40">
        <v>591</v>
      </c>
      <c r="D143" s="22"/>
      <c r="E143" s="22"/>
      <c r="F143" s="1"/>
      <c r="G143" s="1"/>
    </row>
    <row r="144" spans="1:7" ht="15" x14ac:dyDescent="0.25">
      <c r="A144" s="11" t="s">
        <v>75</v>
      </c>
      <c r="B144" s="32" t="s">
        <v>76</v>
      </c>
      <c r="C144" s="36">
        <v>4000</v>
      </c>
      <c r="D144" s="33">
        <f t="shared" ref="D144:E147" si="18">C144</f>
        <v>4000</v>
      </c>
      <c r="E144" s="33">
        <f t="shared" si="18"/>
        <v>4000</v>
      </c>
    </row>
    <row r="145" spans="1:7" ht="15" x14ac:dyDescent="0.25">
      <c r="A145" s="12" t="s">
        <v>47</v>
      </c>
      <c r="B145" s="35" t="s">
        <v>48</v>
      </c>
      <c r="C145" s="37">
        <v>2409</v>
      </c>
      <c r="D145" s="38">
        <f t="shared" si="18"/>
        <v>2409</v>
      </c>
      <c r="E145" s="38">
        <f t="shared" si="18"/>
        <v>2409</v>
      </c>
      <c r="F145" s="20"/>
      <c r="G145" s="20"/>
    </row>
    <row r="146" spans="1:7" x14ac:dyDescent="0.2">
      <c r="A146" s="4" t="s">
        <v>9</v>
      </c>
      <c r="B146" s="39" t="s">
        <v>10</v>
      </c>
      <c r="C146" s="40">
        <v>2409</v>
      </c>
      <c r="D146" s="22">
        <f t="shared" si="18"/>
        <v>2409</v>
      </c>
      <c r="E146" s="22">
        <f t="shared" si="18"/>
        <v>2409</v>
      </c>
    </row>
    <row r="147" spans="1:7" x14ac:dyDescent="0.2">
      <c r="A147" s="4" t="s">
        <v>11</v>
      </c>
      <c r="B147" s="39" t="s">
        <v>12</v>
      </c>
      <c r="C147" s="40">
        <v>2409</v>
      </c>
      <c r="D147" s="22">
        <f t="shared" si="18"/>
        <v>2409</v>
      </c>
      <c r="E147" s="22">
        <f t="shared" si="18"/>
        <v>2409</v>
      </c>
    </row>
    <row r="148" spans="1:7" x14ac:dyDescent="0.2">
      <c r="A148" s="4" t="s">
        <v>15</v>
      </c>
      <c r="B148" s="39" t="s">
        <v>16</v>
      </c>
      <c r="C148" s="40">
        <v>704.5</v>
      </c>
    </row>
    <row r="149" spans="1:7" s="19" customFormat="1" ht="15" x14ac:dyDescent="0.25">
      <c r="A149" s="4" t="s">
        <v>17</v>
      </c>
      <c r="B149" s="39" t="s">
        <v>18</v>
      </c>
      <c r="C149" s="40">
        <v>295.5</v>
      </c>
      <c r="D149" s="22"/>
      <c r="E149" s="22"/>
      <c r="F149" s="1"/>
      <c r="G149" s="1"/>
    </row>
    <row r="150" spans="1:7" s="20" customFormat="1" ht="25.5" x14ac:dyDescent="0.25">
      <c r="A150" s="4" t="s">
        <v>77</v>
      </c>
      <c r="B150" s="39" t="s">
        <v>78</v>
      </c>
      <c r="C150" s="40">
        <v>1409</v>
      </c>
      <c r="D150" s="22"/>
      <c r="E150" s="22"/>
      <c r="F150" s="1"/>
      <c r="G150" s="1"/>
    </row>
    <row r="151" spans="1:7" ht="15" x14ac:dyDescent="0.25">
      <c r="A151" s="12" t="s">
        <v>51</v>
      </c>
      <c r="B151" s="35" t="s">
        <v>52</v>
      </c>
      <c r="C151" s="37">
        <v>1591</v>
      </c>
      <c r="D151" s="38">
        <f t="shared" ref="D151:E153" si="19">C151</f>
        <v>1591</v>
      </c>
      <c r="E151" s="38">
        <f t="shared" si="19"/>
        <v>1591</v>
      </c>
      <c r="F151" s="19"/>
      <c r="G151" s="19"/>
    </row>
    <row r="152" spans="1:7" ht="15" x14ac:dyDescent="0.25">
      <c r="A152" s="4" t="s">
        <v>9</v>
      </c>
      <c r="B152" s="39" t="s">
        <v>10</v>
      </c>
      <c r="C152" s="40">
        <v>1591</v>
      </c>
      <c r="D152" s="22">
        <f t="shared" si="19"/>
        <v>1591</v>
      </c>
      <c r="E152" s="22">
        <f t="shared" si="19"/>
        <v>1591</v>
      </c>
      <c r="F152" s="20"/>
      <c r="G152" s="20"/>
    </row>
    <row r="153" spans="1:7" x14ac:dyDescent="0.2">
      <c r="A153" s="4" t="s">
        <v>11</v>
      </c>
      <c r="B153" s="39" t="s">
        <v>12</v>
      </c>
      <c r="C153" s="40">
        <v>1591</v>
      </c>
      <c r="D153" s="22">
        <f t="shared" si="19"/>
        <v>1591</v>
      </c>
      <c r="E153" s="22">
        <f t="shared" si="19"/>
        <v>1591</v>
      </c>
    </row>
    <row r="154" spans="1:7" x14ac:dyDescent="0.2">
      <c r="A154" s="4" t="s">
        <v>15</v>
      </c>
      <c r="B154" s="39" t="s">
        <v>16</v>
      </c>
      <c r="C154" s="40">
        <v>704.5</v>
      </c>
    </row>
    <row r="155" spans="1:7" x14ac:dyDescent="0.2">
      <c r="A155" s="4" t="s">
        <v>17</v>
      </c>
      <c r="B155" s="39" t="s">
        <v>18</v>
      </c>
      <c r="C155" s="40">
        <v>295.5</v>
      </c>
    </row>
    <row r="156" spans="1:7" s="20" customFormat="1" ht="25.5" x14ac:dyDescent="0.25">
      <c r="A156" s="4" t="s">
        <v>77</v>
      </c>
      <c r="B156" s="39" t="s">
        <v>78</v>
      </c>
      <c r="C156" s="40">
        <v>591</v>
      </c>
      <c r="D156" s="22"/>
      <c r="E156" s="22"/>
      <c r="F156" s="1"/>
      <c r="G156" s="1"/>
    </row>
    <row r="157" spans="1:7" ht="15" x14ac:dyDescent="0.25">
      <c r="A157" s="11" t="s">
        <v>79</v>
      </c>
      <c r="B157" s="32" t="s">
        <v>80</v>
      </c>
      <c r="C157" s="36">
        <v>6000</v>
      </c>
      <c r="D157" s="33">
        <f t="shared" ref="D157:E160" si="20">C157</f>
        <v>6000</v>
      </c>
      <c r="E157" s="33">
        <f t="shared" si="20"/>
        <v>6000</v>
      </c>
    </row>
    <row r="158" spans="1:7" ht="15" x14ac:dyDescent="0.25">
      <c r="A158" s="12" t="s">
        <v>47</v>
      </c>
      <c r="B158" s="35" t="s">
        <v>48</v>
      </c>
      <c r="C158" s="37">
        <v>4227</v>
      </c>
      <c r="D158" s="38">
        <f t="shared" si="20"/>
        <v>4227</v>
      </c>
      <c r="E158" s="38">
        <f t="shared" si="20"/>
        <v>4227</v>
      </c>
      <c r="F158" s="20"/>
      <c r="G158" s="20"/>
    </row>
    <row r="159" spans="1:7" x14ac:dyDescent="0.2">
      <c r="A159" s="4" t="s">
        <v>9</v>
      </c>
      <c r="B159" s="39" t="s">
        <v>10</v>
      </c>
      <c r="C159" s="40">
        <v>4227</v>
      </c>
      <c r="D159" s="22">
        <f t="shared" si="20"/>
        <v>4227</v>
      </c>
      <c r="E159" s="22">
        <f t="shared" si="20"/>
        <v>4227</v>
      </c>
    </row>
    <row r="160" spans="1:7" x14ac:dyDescent="0.2">
      <c r="A160" s="4" t="s">
        <v>11</v>
      </c>
      <c r="B160" s="39" t="s">
        <v>12</v>
      </c>
      <c r="C160" s="40">
        <v>4227</v>
      </c>
      <c r="D160" s="22">
        <f t="shared" si="20"/>
        <v>4227</v>
      </c>
      <c r="E160" s="22">
        <f t="shared" si="20"/>
        <v>4227</v>
      </c>
    </row>
    <row r="161" spans="1:7" x14ac:dyDescent="0.2">
      <c r="A161" s="4" t="s">
        <v>13</v>
      </c>
      <c r="B161" s="39" t="s">
        <v>14</v>
      </c>
      <c r="C161" s="40">
        <v>1409</v>
      </c>
    </row>
    <row r="162" spans="1:7" s="19" customFormat="1" ht="15" x14ac:dyDescent="0.25">
      <c r="A162" s="4" t="s">
        <v>15</v>
      </c>
      <c r="B162" s="39" t="s">
        <v>16</v>
      </c>
      <c r="C162" s="40">
        <v>1409</v>
      </c>
      <c r="D162" s="22"/>
      <c r="E162" s="22"/>
      <c r="F162" s="1"/>
      <c r="G162" s="1"/>
    </row>
    <row r="163" spans="1:7" s="20" customFormat="1" ht="15" x14ac:dyDescent="0.25">
      <c r="A163" s="4" t="s">
        <v>17</v>
      </c>
      <c r="B163" s="39" t="s">
        <v>18</v>
      </c>
      <c r="C163" s="40">
        <v>1409</v>
      </c>
      <c r="D163" s="22"/>
      <c r="E163" s="22"/>
      <c r="F163" s="1"/>
      <c r="G163" s="1"/>
    </row>
    <row r="164" spans="1:7" ht="15" x14ac:dyDescent="0.25">
      <c r="A164" s="12" t="s">
        <v>51</v>
      </c>
      <c r="B164" s="35" t="s">
        <v>52</v>
      </c>
      <c r="C164" s="37">
        <v>1773</v>
      </c>
      <c r="D164" s="38">
        <f t="shared" ref="D164:E166" si="21">C164</f>
        <v>1773</v>
      </c>
      <c r="E164" s="38">
        <f t="shared" si="21"/>
        <v>1773</v>
      </c>
      <c r="F164" s="19"/>
      <c r="G164" s="19"/>
    </row>
    <row r="165" spans="1:7" ht="15" x14ac:dyDescent="0.25">
      <c r="A165" s="4" t="s">
        <v>9</v>
      </c>
      <c r="B165" s="39" t="s">
        <v>10</v>
      </c>
      <c r="C165" s="40">
        <v>1773</v>
      </c>
      <c r="D165" s="22">
        <f t="shared" si="21"/>
        <v>1773</v>
      </c>
      <c r="E165" s="22">
        <f t="shared" si="21"/>
        <v>1773</v>
      </c>
      <c r="F165" s="20"/>
      <c r="G165" s="20"/>
    </row>
    <row r="166" spans="1:7" x14ac:dyDescent="0.2">
      <c r="A166" s="4" t="s">
        <v>11</v>
      </c>
      <c r="B166" s="39" t="s">
        <v>12</v>
      </c>
      <c r="C166" s="40">
        <v>1773</v>
      </c>
      <c r="D166" s="22">
        <f t="shared" si="21"/>
        <v>1773</v>
      </c>
      <c r="E166" s="22">
        <f t="shared" si="21"/>
        <v>1773</v>
      </c>
    </row>
    <row r="167" spans="1:7" s="19" customFormat="1" ht="15" x14ac:dyDescent="0.25">
      <c r="A167" s="4" t="s">
        <v>13</v>
      </c>
      <c r="B167" s="39" t="s">
        <v>14</v>
      </c>
      <c r="C167" s="40">
        <v>591</v>
      </c>
      <c r="D167" s="22"/>
      <c r="E167" s="22"/>
      <c r="F167" s="1"/>
      <c r="G167" s="1"/>
    </row>
    <row r="168" spans="1:7" s="20" customFormat="1" ht="15" x14ac:dyDescent="0.25">
      <c r="A168" s="4" t="s">
        <v>15</v>
      </c>
      <c r="B168" s="39" t="s">
        <v>16</v>
      </c>
      <c r="C168" s="40">
        <v>591</v>
      </c>
      <c r="D168" s="22"/>
      <c r="E168" s="22"/>
      <c r="F168" s="1"/>
      <c r="G168" s="1"/>
    </row>
    <row r="169" spans="1:7" ht="15" x14ac:dyDescent="0.25">
      <c r="A169" s="4" t="s">
        <v>17</v>
      </c>
      <c r="B169" s="39" t="s">
        <v>18</v>
      </c>
      <c r="C169" s="40">
        <v>591</v>
      </c>
      <c r="F169" s="19"/>
      <c r="G169" s="19"/>
    </row>
    <row r="170" spans="1:7" ht="15" x14ac:dyDescent="0.25">
      <c r="A170" s="11" t="s">
        <v>81</v>
      </c>
      <c r="B170" s="32" t="s">
        <v>82</v>
      </c>
      <c r="C170" s="36">
        <v>3600</v>
      </c>
      <c r="D170" s="33">
        <f t="shared" ref="D170:E173" si="22">C170</f>
        <v>3600</v>
      </c>
      <c r="E170" s="33">
        <f t="shared" si="22"/>
        <v>3600</v>
      </c>
      <c r="F170" s="20"/>
      <c r="G170" s="20"/>
    </row>
    <row r="171" spans="1:7" ht="30" x14ac:dyDescent="0.25">
      <c r="A171" s="12" t="s">
        <v>83</v>
      </c>
      <c r="B171" s="35" t="s">
        <v>84</v>
      </c>
      <c r="C171" s="37">
        <v>3600</v>
      </c>
      <c r="D171" s="38">
        <f t="shared" si="22"/>
        <v>3600</v>
      </c>
      <c r="E171" s="38">
        <f t="shared" si="22"/>
        <v>3600</v>
      </c>
    </row>
    <row r="172" spans="1:7" x14ac:dyDescent="0.2">
      <c r="A172" s="4" t="s">
        <v>9</v>
      </c>
      <c r="B172" s="39" t="s">
        <v>10</v>
      </c>
      <c r="C172" s="40">
        <v>3600</v>
      </c>
      <c r="D172" s="22">
        <f t="shared" si="22"/>
        <v>3600</v>
      </c>
      <c r="E172" s="22">
        <f t="shared" si="22"/>
        <v>3600</v>
      </c>
    </row>
    <row r="173" spans="1:7" ht="25.5" x14ac:dyDescent="0.2">
      <c r="A173" s="4" t="s">
        <v>27</v>
      </c>
      <c r="B173" s="39" t="s">
        <v>28</v>
      </c>
      <c r="C173" s="40">
        <v>3600</v>
      </c>
      <c r="D173" s="22">
        <f t="shared" si="22"/>
        <v>3600</v>
      </c>
      <c r="E173" s="22">
        <f t="shared" si="22"/>
        <v>3600</v>
      </c>
    </row>
    <row r="174" spans="1:7" s="20" customFormat="1" ht="25.5" x14ac:dyDescent="0.25">
      <c r="A174" s="4" t="s">
        <v>29</v>
      </c>
      <c r="B174" s="39" t="s">
        <v>30</v>
      </c>
      <c r="C174" s="40">
        <v>3600</v>
      </c>
      <c r="D174" s="22"/>
      <c r="E174" s="22"/>
      <c r="F174" s="1"/>
      <c r="G174" s="1"/>
    </row>
    <row r="175" spans="1:7" ht="15" x14ac:dyDescent="0.25">
      <c r="A175" s="11" t="s">
        <v>89</v>
      </c>
      <c r="B175" s="32" t="s">
        <v>90</v>
      </c>
      <c r="C175" s="36">
        <v>3000</v>
      </c>
      <c r="D175" s="33">
        <f t="shared" ref="D175:E178" si="23">C175</f>
        <v>3000</v>
      </c>
      <c r="E175" s="33">
        <f t="shared" si="23"/>
        <v>3000</v>
      </c>
    </row>
    <row r="176" spans="1:7" ht="15" x14ac:dyDescent="0.25">
      <c r="A176" s="12" t="s">
        <v>47</v>
      </c>
      <c r="B176" s="35" t="s">
        <v>48</v>
      </c>
      <c r="C176" s="37">
        <v>2113.5</v>
      </c>
      <c r="D176" s="38">
        <f t="shared" si="23"/>
        <v>2113.5</v>
      </c>
      <c r="E176" s="38">
        <f t="shared" si="23"/>
        <v>2113.5</v>
      </c>
      <c r="F176" s="20"/>
      <c r="G176" s="20"/>
    </row>
    <row r="177" spans="1:7" x14ac:dyDescent="0.2">
      <c r="A177" s="4" t="s">
        <v>9</v>
      </c>
      <c r="B177" s="39" t="s">
        <v>10</v>
      </c>
      <c r="C177" s="40">
        <v>2113.5</v>
      </c>
      <c r="D177" s="22">
        <f t="shared" si="23"/>
        <v>2113.5</v>
      </c>
      <c r="E177" s="22">
        <f t="shared" si="23"/>
        <v>2113.5</v>
      </c>
    </row>
    <row r="178" spans="1:7" x14ac:dyDescent="0.2">
      <c r="A178" s="4" t="s">
        <v>11</v>
      </c>
      <c r="B178" s="39" t="s">
        <v>12</v>
      </c>
      <c r="C178" s="40">
        <v>2113.5</v>
      </c>
      <c r="D178" s="22">
        <f t="shared" si="23"/>
        <v>2113.5</v>
      </c>
      <c r="E178" s="22">
        <f t="shared" si="23"/>
        <v>2113.5</v>
      </c>
    </row>
    <row r="179" spans="1:7" s="19" customFormat="1" ht="15" x14ac:dyDescent="0.25">
      <c r="A179" s="4" t="s">
        <v>13</v>
      </c>
      <c r="B179" s="39" t="s">
        <v>14</v>
      </c>
      <c r="C179" s="40">
        <v>1409</v>
      </c>
      <c r="D179" s="22"/>
      <c r="E179" s="22"/>
      <c r="F179" s="1"/>
      <c r="G179" s="1"/>
    </row>
    <row r="180" spans="1:7" s="20" customFormat="1" ht="15" x14ac:dyDescent="0.25">
      <c r="A180" s="4" t="s">
        <v>15</v>
      </c>
      <c r="B180" s="39" t="s">
        <v>16</v>
      </c>
      <c r="C180" s="40">
        <v>704.5</v>
      </c>
      <c r="D180" s="22"/>
      <c r="E180" s="22"/>
      <c r="F180" s="1"/>
      <c r="G180" s="1"/>
    </row>
    <row r="181" spans="1:7" ht="15" x14ac:dyDescent="0.25">
      <c r="A181" s="12" t="s">
        <v>51</v>
      </c>
      <c r="B181" s="35" t="s">
        <v>52</v>
      </c>
      <c r="C181" s="37">
        <v>886.5</v>
      </c>
      <c r="D181" s="38">
        <f t="shared" ref="D181:E183" si="24">C181</f>
        <v>886.5</v>
      </c>
      <c r="E181" s="38">
        <f t="shared" si="24"/>
        <v>886.5</v>
      </c>
      <c r="F181" s="19"/>
      <c r="G181" s="19"/>
    </row>
    <row r="182" spans="1:7" ht="15" x14ac:dyDescent="0.25">
      <c r="A182" s="4" t="s">
        <v>9</v>
      </c>
      <c r="B182" s="39" t="s">
        <v>10</v>
      </c>
      <c r="C182" s="40">
        <v>886.5</v>
      </c>
      <c r="D182" s="22">
        <f t="shared" si="24"/>
        <v>886.5</v>
      </c>
      <c r="E182" s="22">
        <f t="shared" si="24"/>
        <v>886.5</v>
      </c>
      <c r="F182" s="20"/>
      <c r="G182" s="20"/>
    </row>
    <row r="183" spans="1:7" s="20" customFormat="1" ht="15" x14ac:dyDescent="0.25">
      <c r="A183" s="4" t="s">
        <v>11</v>
      </c>
      <c r="B183" s="39" t="s">
        <v>12</v>
      </c>
      <c r="C183" s="40">
        <v>886.5</v>
      </c>
      <c r="D183" s="22">
        <f t="shared" si="24"/>
        <v>886.5</v>
      </c>
      <c r="E183" s="22">
        <f t="shared" si="24"/>
        <v>886.5</v>
      </c>
      <c r="F183" s="1"/>
      <c r="G183" s="1"/>
    </row>
    <row r="184" spans="1:7" x14ac:dyDescent="0.2">
      <c r="A184" s="4" t="s">
        <v>13</v>
      </c>
      <c r="B184" s="39" t="s">
        <v>14</v>
      </c>
      <c r="C184" s="40">
        <v>591</v>
      </c>
    </row>
    <row r="185" spans="1:7" ht="15" x14ac:dyDescent="0.25">
      <c r="A185" s="4" t="s">
        <v>15</v>
      </c>
      <c r="B185" s="39" t="s">
        <v>16</v>
      </c>
      <c r="C185" s="40">
        <v>295.5</v>
      </c>
      <c r="F185" s="20"/>
      <c r="G185" s="20"/>
    </row>
    <row r="186" spans="1:7" ht="15" x14ac:dyDescent="0.25">
      <c r="A186" s="11" t="s">
        <v>91</v>
      </c>
      <c r="B186" s="32" t="s">
        <v>92</v>
      </c>
      <c r="C186" s="36">
        <v>9000</v>
      </c>
      <c r="D186" s="33">
        <f t="shared" ref="D186:E189" si="25">C186</f>
        <v>9000</v>
      </c>
      <c r="E186" s="33">
        <f t="shared" si="25"/>
        <v>9000</v>
      </c>
    </row>
    <row r="187" spans="1:7" s="19" customFormat="1" ht="15" x14ac:dyDescent="0.25">
      <c r="A187" s="12" t="s">
        <v>47</v>
      </c>
      <c r="B187" s="35" t="s">
        <v>48</v>
      </c>
      <c r="C187" s="37">
        <v>6340.5</v>
      </c>
      <c r="D187" s="38">
        <f t="shared" si="25"/>
        <v>6340.5</v>
      </c>
      <c r="E187" s="38">
        <f t="shared" si="25"/>
        <v>6340.5</v>
      </c>
      <c r="F187" s="1"/>
      <c r="G187" s="1"/>
    </row>
    <row r="188" spans="1:7" s="20" customFormat="1" ht="15" x14ac:dyDescent="0.25">
      <c r="A188" s="4" t="s">
        <v>9</v>
      </c>
      <c r="B188" s="39" t="s">
        <v>10</v>
      </c>
      <c r="C188" s="40">
        <v>6340.5</v>
      </c>
      <c r="D188" s="22">
        <f t="shared" si="25"/>
        <v>6340.5</v>
      </c>
      <c r="E188" s="22">
        <f t="shared" si="25"/>
        <v>6340.5</v>
      </c>
      <c r="F188" s="1"/>
      <c r="G188" s="1"/>
    </row>
    <row r="189" spans="1:7" ht="15" x14ac:dyDescent="0.25">
      <c r="A189" s="4" t="s">
        <v>11</v>
      </c>
      <c r="B189" s="39" t="s">
        <v>12</v>
      </c>
      <c r="C189" s="40">
        <v>6340.5</v>
      </c>
      <c r="D189" s="22">
        <f t="shared" si="25"/>
        <v>6340.5</v>
      </c>
      <c r="E189" s="22">
        <f t="shared" si="25"/>
        <v>6340.5</v>
      </c>
      <c r="F189" s="19"/>
      <c r="G189" s="19"/>
    </row>
    <row r="190" spans="1:7" ht="15" x14ac:dyDescent="0.25">
      <c r="A190" s="4" t="s">
        <v>19</v>
      </c>
      <c r="B190" s="39" t="s">
        <v>20</v>
      </c>
      <c r="C190" s="40">
        <v>6340.5</v>
      </c>
      <c r="F190" s="20"/>
      <c r="G190" s="20"/>
    </row>
    <row r="191" spans="1:7" ht="15" x14ac:dyDescent="0.25">
      <c r="A191" s="12" t="s">
        <v>51</v>
      </c>
      <c r="B191" s="35" t="s">
        <v>52</v>
      </c>
      <c r="C191" s="37">
        <v>2659.5</v>
      </c>
      <c r="D191" s="38">
        <f t="shared" ref="D191:E193" si="26">C191</f>
        <v>2659.5</v>
      </c>
      <c r="E191" s="38">
        <f t="shared" si="26"/>
        <v>2659.5</v>
      </c>
    </row>
    <row r="192" spans="1:7" s="20" customFormat="1" ht="15" x14ac:dyDescent="0.25">
      <c r="A192" s="4" t="s">
        <v>9</v>
      </c>
      <c r="B192" s="39" t="s">
        <v>10</v>
      </c>
      <c r="C192" s="40">
        <v>2659.5</v>
      </c>
      <c r="D192" s="22">
        <f t="shared" si="26"/>
        <v>2659.5</v>
      </c>
      <c r="E192" s="22">
        <f t="shared" si="26"/>
        <v>2659.5</v>
      </c>
      <c r="F192" s="1"/>
      <c r="G192" s="1"/>
    </row>
    <row r="193" spans="1:7" x14ac:dyDescent="0.2">
      <c r="A193" s="4" t="s">
        <v>11</v>
      </c>
      <c r="B193" s="39" t="s">
        <v>12</v>
      </c>
      <c r="C193" s="40">
        <v>2659.5</v>
      </c>
      <c r="D193" s="22">
        <f t="shared" si="26"/>
        <v>2659.5</v>
      </c>
      <c r="E193" s="22">
        <f t="shared" si="26"/>
        <v>2659.5</v>
      </c>
    </row>
    <row r="194" spans="1:7" ht="15" x14ac:dyDescent="0.25">
      <c r="A194" s="4" t="s">
        <v>19</v>
      </c>
      <c r="B194" s="39" t="s">
        <v>20</v>
      </c>
      <c r="C194" s="40">
        <v>2659.5</v>
      </c>
      <c r="F194" s="20"/>
      <c r="G194" s="20"/>
    </row>
    <row r="195" spans="1:7" ht="15" x14ac:dyDescent="0.25">
      <c r="A195" s="11" t="s">
        <v>93</v>
      </c>
      <c r="B195" s="32" t="s">
        <v>94</v>
      </c>
      <c r="C195" s="36">
        <v>25000</v>
      </c>
      <c r="D195" s="33">
        <f t="shared" ref="D195:E198" si="27">C195</f>
        <v>25000</v>
      </c>
      <c r="E195" s="33">
        <f t="shared" si="27"/>
        <v>25000</v>
      </c>
    </row>
    <row r="196" spans="1:7" s="19" customFormat="1" ht="15" x14ac:dyDescent="0.25">
      <c r="A196" s="12" t="s">
        <v>47</v>
      </c>
      <c r="B196" s="35" t="s">
        <v>48</v>
      </c>
      <c r="C196" s="37">
        <v>17612.5</v>
      </c>
      <c r="D196" s="38">
        <f t="shared" si="27"/>
        <v>17612.5</v>
      </c>
      <c r="E196" s="38">
        <f t="shared" si="27"/>
        <v>17612.5</v>
      </c>
      <c r="F196" s="1"/>
      <c r="G196" s="1"/>
    </row>
    <row r="197" spans="1:7" s="20" customFormat="1" ht="15" x14ac:dyDescent="0.25">
      <c r="A197" s="4" t="s">
        <v>9</v>
      </c>
      <c r="B197" s="39" t="s">
        <v>10</v>
      </c>
      <c r="C197" s="40">
        <v>17612.5</v>
      </c>
      <c r="D197" s="22">
        <f t="shared" si="27"/>
        <v>17612.5</v>
      </c>
      <c r="E197" s="22">
        <f t="shared" si="27"/>
        <v>17612.5</v>
      </c>
      <c r="F197" s="1"/>
      <c r="G197" s="1"/>
    </row>
    <row r="198" spans="1:7" ht="15" x14ac:dyDescent="0.25">
      <c r="A198" s="4" t="s">
        <v>11</v>
      </c>
      <c r="B198" s="39" t="s">
        <v>12</v>
      </c>
      <c r="C198" s="40">
        <v>17612.5</v>
      </c>
      <c r="D198" s="22">
        <f t="shared" si="27"/>
        <v>17612.5</v>
      </c>
      <c r="E198" s="22">
        <f t="shared" si="27"/>
        <v>17612.5</v>
      </c>
      <c r="F198" s="19"/>
      <c r="G198" s="19"/>
    </row>
    <row r="199" spans="1:7" ht="15" x14ac:dyDescent="0.25">
      <c r="A199" s="4" t="s">
        <v>17</v>
      </c>
      <c r="B199" s="39" t="s">
        <v>18</v>
      </c>
      <c r="C199" s="40">
        <v>17612.5</v>
      </c>
      <c r="F199" s="20"/>
      <c r="G199" s="20"/>
    </row>
    <row r="200" spans="1:7" ht="15" x14ac:dyDescent="0.25">
      <c r="A200" s="12" t="s">
        <v>51</v>
      </c>
      <c r="B200" s="35" t="s">
        <v>52</v>
      </c>
      <c r="C200" s="37">
        <v>7387.5</v>
      </c>
      <c r="D200" s="38">
        <f t="shared" ref="D200:E202" si="28">C200</f>
        <v>7387.5</v>
      </c>
      <c r="E200" s="38">
        <f t="shared" si="28"/>
        <v>7387.5</v>
      </c>
    </row>
    <row r="201" spans="1:7" s="20" customFormat="1" ht="15" x14ac:dyDescent="0.25">
      <c r="A201" s="4" t="s">
        <v>9</v>
      </c>
      <c r="B201" s="39" t="s">
        <v>10</v>
      </c>
      <c r="C201" s="40">
        <v>7387.5</v>
      </c>
      <c r="D201" s="22">
        <f t="shared" si="28"/>
        <v>7387.5</v>
      </c>
      <c r="E201" s="22">
        <f t="shared" si="28"/>
        <v>7387.5</v>
      </c>
      <c r="F201" s="1"/>
      <c r="G201" s="1"/>
    </row>
    <row r="202" spans="1:7" x14ac:dyDescent="0.2">
      <c r="A202" s="4" t="s">
        <v>11</v>
      </c>
      <c r="B202" s="39" t="s">
        <v>12</v>
      </c>
      <c r="C202" s="40">
        <v>7387.5</v>
      </c>
      <c r="D202" s="22">
        <f t="shared" si="28"/>
        <v>7387.5</v>
      </c>
      <c r="E202" s="22">
        <f t="shared" si="28"/>
        <v>7387.5</v>
      </c>
    </row>
    <row r="203" spans="1:7" s="20" customFormat="1" ht="15" x14ac:dyDescent="0.25">
      <c r="A203" s="4" t="s">
        <v>17</v>
      </c>
      <c r="B203" s="39" t="s">
        <v>18</v>
      </c>
      <c r="C203" s="40">
        <v>7387.5</v>
      </c>
      <c r="D203" s="22"/>
      <c r="E203" s="22"/>
    </row>
    <row r="204" spans="1:7" ht="15" x14ac:dyDescent="0.25">
      <c r="A204" s="11" t="s">
        <v>95</v>
      </c>
      <c r="B204" s="32" t="s">
        <v>96</v>
      </c>
      <c r="C204" s="36">
        <v>7000</v>
      </c>
      <c r="D204" s="33">
        <f t="shared" ref="D204:E207" si="29">C204</f>
        <v>7000</v>
      </c>
      <c r="E204" s="33">
        <f t="shared" si="29"/>
        <v>7000</v>
      </c>
    </row>
    <row r="205" spans="1:7" ht="15" x14ac:dyDescent="0.25">
      <c r="A205" s="12" t="s">
        <v>41</v>
      </c>
      <c r="B205" s="35" t="s">
        <v>42</v>
      </c>
      <c r="C205" s="37">
        <v>7000</v>
      </c>
      <c r="D205" s="38">
        <f t="shared" si="29"/>
        <v>7000</v>
      </c>
      <c r="E205" s="38">
        <f t="shared" si="29"/>
        <v>7000</v>
      </c>
      <c r="F205" s="20"/>
      <c r="G205" s="20"/>
    </row>
    <row r="206" spans="1:7" x14ac:dyDescent="0.2">
      <c r="A206" s="4" t="s">
        <v>9</v>
      </c>
      <c r="B206" s="39" t="s">
        <v>10</v>
      </c>
      <c r="C206" s="40">
        <v>7000</v>
      </c>
      <c r="D206" s="22">
        <f t="shared" si="29"/>
        <v>7000</v>
      </c>
      <c r="E206" s="22">
        <f t="shared" si="29"/>
        <v>7000</v>
      </c>
    </row>
    <row r="207" spans="1:7" x14ac:dyDescent="0.2">
      <c r="A207" s="4" t="s">
        <v>11</v>
      </c>
      <c r="B207" s="39" t="s">
        <v>12</v>
      </c>
      <c r="C207" s="40">
        <v>7000</v>
      </c>
      <c r="D207" s="22">
        <f t="shared" si="29"/>
        <v>7000</v>
      </c>
      <c r="E207" s="22">
        <f t="shared" si="29"/>
        <v>7000</v>
      </c>
    </row>
    <row r="208" spans="1:7" s="19" customFormat="1" ht="15" x14ac:dyDescent="0.25">
      <c r="A208" s="4" t="s">
        <v>17</v>
      </c>
      <c r="B208" s="39" t="s">
        <v>18</v>
      </c>
      <c r="C208" s="40">
        <v>7000</v>
      </c>
      <c r="D208" s="22"/>
      <c r="E208" s="22"/>
      <c r="F208" s="1"/>
      <c r="G208" s="1"/>
    </row>
    <row r="209" spans="1:7" s="20" customFormat="1" ht="15" x14ac:dyDescent="0.25">
      <c r="A209" s="11" t="s">
        <v>97</v>
      </c>
      <c r="B209" s="32" t="s">
        <v>98</v>
      </c>
      <c r="C209" s="36">
        <v>15405</v>
      </c>
      <c r="D209" s="33">
        <f t="shared" ref="D209:E212" si="30">C209</f>
        <v>15405</v>
      </c>
      <c r="E209" s="33">
        <f t="shared" si="30"/>
        <v>15405</v>
      </c>
      <c r="F209" s="1"/>
      <c r="G209" s="1"/>
    </row>
    <row r="210" spans="1:7" ht="15" x14ac:dyDescent="0.25">
      <c r="A210" s="12" t="s">
        <v>33</v>
      </c>
      <c r="B210" s="35" t="s">
        <v>34</v>
      </c>
      <c r="C210" s="37">
        <v>15405</v>
      </c>
      <c r="D210" s="38">
        <f t="shared" si="30"/>
        <v>15405</v>
      </c>
      <c r="E210" s="38">
        <f t="shared" si="30"/>
        <v>15405</v>
      </c>
      <c r="F210" s="19"/>
      <c r="G210" s="19"/>
    </row>
    <row r="211" spans="1:7" ht="15" x14ac:dyDescent="0.25">
      <c r="A211" s="4" t="s">
        <v>9</v>
      </c>
      <c r="B211" s="39" t="s">
        <v>10</v>
      </c>
      <c r="C211" s="40">
        <v>15405</v>
      </c>
      <c r="D211" s="22">
        <f t="shared" si="30"/>
        <v>15405</v>
      </c>
      <c r="E211" s="22">
        <f t="shared" si="30"/>
        <v>15405</v>
      </c>
      <c r="F211" s="20"/>
      <c r="G211" s="20"/>
    </row>
    <row r="212" spans="1:7" s="20" customFormat="1" ht="15" x14ac:dyDescent="0.25">
      <c r="A212" s="4" t="s">
        <v>11</v>
      </c>
      <c r="B212" s="39" t="s">
        <v>12</v>
      </c>
      <c r="C212" s="40">
        <v>15405</v>
      </c>
      <c r="D212" s="22">
        <f t="shared" si="30"/>
        <v>15405</v>
      </c>
      <c r="E212" s="22">
        <f t="shared" si="30"/>
        <v>15405</v>
      </c>
      <c r="F212" s="1"/>
      <c r="G212" s="1"/>
    </row>
    <row r="213" spans="1:7" x14ac:dyDescent="0.2">
      <c r="A213" s="4" t="s">
        <v>15</v>
      </c>
      <c r="B213" s="39" t="s">
        <v>16</v>
      </c>
      <c r="C213" s="40">
        <v>15405</v>
      </c>
    </row>
    <row r="214" spans="1:7" ht="15" x14ac:dyDescent="0.25">
      <c r="A214" s="9" t="s">
        <v>99</v>
      </c>
      <c r="B214" s="30" t="s">
        <v>100</v>
      </c>
      <c r="C214" s="30">
        <v>102000</v>
      </c>
      <c r="D214" s="30">
        <f>D215</f>
        <v>20000</v>
      </c>
      <c r="E214" s="30">
        <f>E215</f>
        <v>20000</v>
      </c>
      <c r="F214" s="20"/>
      <c r="G214" s="20"/>
    </row>
    <row r="215" spans="1:7" ht="15" x14ac:dyDescent="0.25">
      <c r="A215" s="11" t="s">
        <v>101</v>
      </c>
      <c r="B215" s="32" t="s">
        <v>102</v>
      </c>
      <c r="C215" s="36">
        <v>20000</v>
      </c>
      <c r="D215" s="33">
        <f t="shared" ref="D215:E218" si="31">C215</f>
        <v>20000</v>
      </c>
      <c r="E215" s="33">
        <f t="shared" si="31"/>
        <v>20000</v>
      </c>
    </row>
    <row r="216" spans="1:7" s="19" customFormat="1" ht="15" x14ac:dyDescent="0.25">
      <c r="A216" s="12" t="s">
        <v>47</v>
      </c>
      <c r="B216" s="35" t="s">
        <v>48</v>
      </c>
      <c r="C216" s="37">
        <v>14090</v>
      </c>
      <c r="D216" s="38">
        <f t="shared" si="31"/>
        <v>14090</v>
      </c>
      <c r="E216" s="38">
        <f t="shared" si="31"/>
        <v>14090</v>
      </c>
      <c r="F216" s="1"/>
      <c r="G216" s="1"/>
    </row>
    <row r="217" spans="1:7" s="20" customFormat="1" ht="15" x14ac:dyDescent="0.25">
      <c r="A217" s="4" t="s">
        <v>69</v>
      </c>
      <c r="B217" s="39" t="s">
        <v>70</v>
      </c>
      <c r="C217" s="40">
        <v>14090</v>
      </c>
      <c r="D217" s="22">
        <f t="shared" si="31"/>
        <v>14090</v>
      </c>
      <c r="E217" s="22">
        <f t="shared" si="31"/>
        <v>14090</v>
      </c>
      <c r="F217" s="1"/>
      <c r="G217" s="1"/>
    </row>
    <row r="218" spans="1:7" ht="25.5" x14ac:dyDescent="0.25">
      <c r="A218" s="4" t="s">
        <v>71</v>
      </c>
      <c r="B218" s="39" t="s">
        <v>72</v>
      </c>
      <c r="C218" s="40">
        <v>14090</v>
      </c>
      <c r="D218" s="22">
        <f t="shared" si="31"/>
        <v>14090</v>
      </c>
      <c r="E218" s="22">
        <f t="shared" si="31"/>
        <v>14090</v>
      </c>
      <c r="F218" s="19"/>
      <c r="G218" s="19"/>
    </row>
    <row r="219" spans="1:7" ht="15" x14ac:dyDescent="0.25">
      <c r="A219" s="4" t="s">
        <v>73</v>
      </c>
      <c r="B219" s="39" t="s">
        <v>74</v>
      </c>
      <c r="C219" s="40">
        <v>14090</v>
      </c>
      <c r="F219" s="20"/>
      <c r="G219" s="20"/>
    </row>
    <row r="220" spans="1:7" ht="15" x14ac:dyDescent="0.25">
      <c r="A220" s="12" t="s">
        <v>51</v>
      </c>
      <c r="B220" s="35" t="s">
        <v>52</v>
      </c>
      <c r="C220" s="37">
        <v>5910</v>
      </c>
      <c r="D220" s="38">
        <f t="shared" ref="D220:E222" si="32">C220</f>
        <v>5910</v>
      </c>
      <c r="E220" s="38">
        <f t="shared" si="32"/>
        <v>5910</v>
      </c>
    </row>
    <row r="221" spans="1:7" x14ac:dyDescent="0.2">
      <c r="A221" s="4" t="s">
        <v>69</v>
      </c>
      <c r="B221" s="39" t="s">
        <v>70</v>
      </c>
      <c r="C221" s="40">
        <v>5910</v>
      </c>
      <c r="D221" s="22">
        <f t="shared" si="32"/>
        <v>5910</v>
      </c>
      <c r="E221" s="22">
        <f t="shared" si="32"/>
        <v>5910</v>
      </c>
    </row>
    <row r="222" spans="1:7" s="20" customFormat="1" ht="25.5" x14ac:dyDescent="0.25">
      <c r="A222" s="4" t="s">
        <v>71</v>
      </c>
      <c r="B222" s="39" t="s">
        <v>72</v>
      </c>
      <c r="C222" s="40">
        <v>5910</v>
      </c>
      <c r="D222" s="22">
        <f t="shared" si="32"/>
        <v>5910</v>
      </c>
      <c r="E222" s="22">
        <f t="shared" si="32"/>
        <v>5910</v>
      </c>
      <c r="F222" s="1"/>
      <c r="G222" s="1"/>
    </row>
    <row r="223" spans="1:7" x14ac:dyDescent="0.2">
      <c r="A223" s="4" t="s">
        <v>73</v>
      </c>
      <c r="B223" s="39" t="s">
        <v>74</v>
      </c>
      <c r="C223" s="40">
        <v>5910</v>
      </c>
    </row>
    <row r="224" spans="1:7" ht="15" x14ac:dyDescent="0.25">
      <c r="A224" s="11" t="s">
        <v>103</v>
      </c>
      <c r="B224" s="32" t="s">
        <v>104</v>
      </c>
      <c r="C224" s="36">
        <v>50000</v>
      </c>
      <c r="D224" s="33">
        <v>0</v>
      </c>
      <c r="E224" s="33">
        <v>0</v>
      </c>
      <c r="F224" s="20"/>
      <c r="G224" s="20"/>
    </row>
    <row r="225" spans="1:7" ht="15" x14ac:dyDescent="0.25">
      <c r="A225" s="12" t="s">
        <v>47</v>
      </c>
      <c r="B225" s="35" t="s">
        <v>48</v>
      </c>
      <c r="C225" s="37">
        <v>35225</v>
      </c>
      <c r="D225" s="38">
        <v>0</v>
      </c>
      <c r="E225" s="38">
        <v>0</v>
      </c>
    </row>
    <row r="226" spans="1:7" x14ac:dyDescent="0.2">
      <c r="A226" s="4" t="s">
        <v>69</v>
      </c>
      <c r="B226" s="39" t="s">
        <v>70</v>
      </c>
      <c r="C226" s="40">
        <v>35225</v>
      </c>
    </row>
    <row r="227" spans="1:7" s="20" customFormat="1" ht="25.5" x14ac:dyDescent="0.25">
      <c r="A227" s="4" t="s">
        <v>85</v>
      </c>
      <c r="B227" s="39" t="s">
        <v>86</v>
      </c>
      <c r="C227" s="40">
        <v>35225</v>
      </c>
      <c r="D227" s="22"/>
      <c r="E227" s="22"/>
      <c r="F227" s="1"/>
      <c r="G227" s="1"/>
    </row>
    <row r="228" spans="1:7" x14ac:dyDescent="0.2">
      <c r="A228" s="4" t="s">
        <v>87</v>
      </c>
      <c r="B228" s="39" t="s">
        <v>88</v>
      </c>
      <c r="C228" s="40">
        <v>35225</v>
      </c>
    </row>
    <row r="229" spans="1:7" ht="15" x14ac:dyDescent="0.25">
      <c r="A229" s="12" t="s">
        <v>51</v>
      </c>
      <c r="B229" s="35" t="s">
        <v>52</v>
      </c>
      <c r="C229" s="37">
        <v>14775</v>
      </c>
      <c r="D229" s="38">
        <v>0</v>
      </c>
      <c r="E229" s="38">
        <v>0</v>
      </c>
      <c r="F229" s="20"/>
      <c r="G229" s="20"/>
    </row>
    <row r="230" spans="1:7" x14ac:dyDescent="0.2">
      <c r="A230" s="4" t="s">
        <v>69</v>
      </c>
      <c r="B230" s="39" t="s">
        <v>70</v>
      </c>
      <c r="C230" s="40">
        <v>14775</v>
      </c>
    </row>
    <row r="231" spans="1:7" ht="25.5" x14ac:dyDescent="0.2">
      <c r="A231" s="4" t="s">
        <v>85</v>
      </c>
      <c r="B231" s="39" t="s">
        <v>86</v>
      </c>
      <c r="C231" s="40">
        <v>14775</v>
      </c>
    </row>
    <row r="232" spans="1:7" x14ac:dyDescent="0.2">
      <c r="A232" s="4" t="s">
        <v>87</v>
      </c>
      <c r="B232" s="39" t="s">
        <v>88</v>
      </c>
      <c r="C232" s="40">
        <v>14775</v>
      </c>
    </row>
    <row r="233" spans="1:7" ht="15" x14ac:dyDescent="0.25">
      <c r="A233" s="11" t="s">
        <v>105</v>
      </c>
      <c r="B233" s="32" t="s">
        <v>106</v>
      </c>
      <c r="C233" s="36">
        <v>32000</v>
      </c>
      <c r="D233" s="33">
        <v>0</v>
      </c>
      <c r="E233" s="33">
        <v>0</v>
      </c>
    </row>
    <row r="234" spans="1:7" ht="15" x14ac:dyDescent="0.25">
      <c r="A234" s="12" t="s">
        <v>47</v>
      </c>
      <c r="B234" s="35" t="s">
        <v>48</v>
      </c>
      <c r="C234" s="37">
        <v>22544</v>
      </c>
      <c r="D234" s="38">
        <v>0</v>
      </c>
      <c r="E234" s="38">
        <v>0</v>
      </c>
    </row>
    <row r="235" spans="1:7" x14ac:dyDescent="0.2">
      <c r="A235" s="4" t="s">
        <v>9</v>
      </c>
      <c r="B235" s="39" t="s">
        <v>10</v>
      </c>
      <c r="C235" s="40">
        <v>14090</v>
      </c>
    </row>
    <row r="236" spans="1:7" s="20" customFormat="1" ht="15" x14ac:dyDescent="0.25">
      <c r="A236" s="4" t="s">
        <v>11</v>
      </c>
      <c r="B236" s="39" t="s">
        <v>12</v>
      </c>
      <c r="C236" s="40">
        <v>14090</v>
      </c>
      <c r="D236" s="22"/>
      <c r="E236" s="22"/>
      <c r="F236" s="1"/>
      <c r="G236" s="1"/>
    </row>
    <row r="237" spans="1:7" x14ac:dyDescent="0.2">
      <c r="A237" s="4" t="s">
        <v>17</v>
      </c>
      <c r="B237" s="39" t="s">
        <v>18</v>
      </c>
      <c r="C237" s="40">
        <v>14090</v>
      </c>
    </row>
    <row r="238" spans="1:7" ht="15" x14ac:dyDescent="0.25">
      <c r="A238" s="4" t="s">
        <v>69</v>
      </c>
      <c r="B238" s="39" t="s">
        <v>70</v>
      </c>
      <c r="C238" s="40">
        <v>8454</v>
      </c>
      <c r="F238" s="20"/>
      <c r="G238" s="20"/>
    </row>
    <row r="239" spans="1:7" ht="25.5" x14ac:dyDescent="0.2">
      <c r="A239" s="4" t="s">
        <v>71</v>
      </c>
      <c r="B239" s="39" t="s">
        <v>72</v>
      </c>
      <c r="C239" s="40">
        <v>8454</v>
      </c>
    </row>
    <row r="240" spans="1:7" x14ac:dyDescent="0.2">
      <c r="A240" s="4" t="s">
        <v>107</v>
      </c>
      <c r="B240" s="39" t="s">
        <v>108</v>
      </c>
      <c r="C240" s="40">
        <v>4579</v>
      </c>
    </row>
    <row r="241" spans="1:5" x14ac:dyDescent="0.2">
      <c r="A241" s="4" t="s">
        <v>109</v>
      </c>
      <c r="B241" s="39" t="s">
        <v>110</v>
      </c>
      <c r="C241" s="40">
        <v>3875</v>
      </c>
    </row>
    <row r="242" spans="1:5" ht="15" x14ac:dyDescent="0.25">
      <c r="A242" s="12" t="s">
        <v>51</v>
      </c>
      <c r="B242" s="35" t="s">
        <v>52</v>
      </c>
      <c r="C242" s="37">
        <v>9456</v>
      </c>
      <c r="D242" s="38">
        <v>0</v>
      </c>
      <c r="E242" s="38">
        <v>0</v>
      </c>
    </row>
    <row r="243" spans="1:5" x14ac:dyDescent="0.2">
      <c r="A243" s="4" t="s">
        <v>9</v>
      </c>
      <c r="B243" s="39" t="s">
        <v>10</v>
      </c>
      <c r="C243" s="40">
        <v>5910</v>
      </c>
    </row>
    <row r="244" spans="1:5" x14ac:dyDescent="0.2">
      <c r="A244" s="4" t="s">
        <v>11</v>
      </c>
      <c r="B244" s="39" t="s">
        <v>12</v>
      </c>
      <c r="C244" s="40">
        <v>5910</v>
      </c>
    </row>
    <row r="245" spans="1:5" x14ac:dyDescent="0.2">
      <c r="A245" s="4" t="s">
        <v>17</v>
      </c>
      <c r="B245" s="39" t="s">
        <v>18</v>
      </c>
      <c r="C245" s="40">
        <v>5910</v>
      </c>
    </row>
    <row r="246" spans="1:5" x14ac:dyDescent="0.2">
      <c r="A246" s="4" t="s">
        <v>69</v>
      </c>
      <c r="B246" s="39" t="s">
        <v>70</v>
      </c>
      <c r="C246" s="40">
        <v>3546</v>
      </c>
    </row>
    <row r="247" spans="1:5" ht="25.5" x14ac:dyDescent="0.2">
      <c r="A247" s="4" t="s">
        <v>71</v>
      </c>
      <c r="B247" s="39" t="s">
        <v>72</v>
      </c>
      <c r="C247" s="40">
        <v>3546</v>
      </c>
    </row>
    <row r="248" spans="1:5" x14ac:dyDescent="0.2">
      <c r="A248" s="4" t="s">
        <v>107</v>
      </c>
      <c r="B248" s="39" t="s">
        <v>108</v>
      </c>
      <c r="C248" s="40">
        <v>1921</v>
      </c>
    </row>
    <row r="249" spans="1:5" x14ac:dyDescent="0.2">
      <c r="A249" s="4" t="s">
        <v>109</v>
      </c>
      <c r="B249" s="39" t="s">
        <v>110</v>
      </c>
      <c r="C249" s="40">
        <v>1625</v>
      </c>
    </row>
    <row r="250" spans="1:5" x14ac:dyDescent="0.2">
      <c r="A250" s="5"/>
      <c r="B250" s="44"/>
      <c r="C250" s="44"/>
    </row>
  </sheetData>
  <mergeCells count="9">
    <mergeCell ref="A1:E1"/>
    <mergeCell ref="H10:L10"/>
    <mergeCell ref="M10:P10"/>
    <mergeCell ref="H7:L7"/>
    <mergeCell ref="M7:P7"/>
    <mergeCell ref="H8:L8"/>
    <mergeCell ref="M8:P8"/>
    <mergeCell ref="H9:L9"/>
    <mergeCell ref="M9:P9"/>
  </mergeCells>
  <pageMargins left="0.59055118110236227" right="0.59055118110236227" top="0.59055118110236227" bottom="0.59055118110236227" header="0.59055118110236227" footer="0.59055118110236227"/>
  <pageSetup paperSize="9" fitToHeight="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 FIN. 2022</vt:lpstr>
      <vt:lpstr>PREMA IZVORIMA FINANCIRANJA </vt:lpstr>
      <vt:lpstr>POSEBNI DIO FIN. 2022</vt:lpstr>
      <vt:lpstr>Fin. plan 2018</vt:lpstr>
      <vt:lpstr>'Fin. plan 2018'!Ispis_naslova</vt:lpstr>
      <vt:lpstr>'Fin. plan 2018'!Podrucje_ispisa</vt:lpstr>
      <vt:lpstr>'POSEBNI DIO FIN. 2022'!Podrucje_ispisa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VRSAR</cp:lastModifiedBy>
  <cp:lastPrinted>2021-12-22T11:03:57Z</cp:lastPrinted>
  <dcterms:created xsi:type="dcterms:W3CDTF">2017-12-17T09:50:46Z</dcterms:created>
  <dcterms:modified xsi:type="dcterms:W3CDTF">2022-04-06T08:54:24Z</dcterms:modified>
</cp:coreProperties>
</file>